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40" tabRatio="597"/>
  </bookViews>
  <sheets>
    <sheet name="bieu 2" sheetId="19" r:id="rId1"/>
    <sheet name="Sheet1" sheetId="20" r:id="rId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9" l="1"/>
  <c r="I76" i="19"/>
  <c r="G79" i="19"/>
  <c r="E78" i="19"/>
  <c r="F78" i="19" s="1"/>
  <c r="G78" i="19" s="1"/>
  <c r="F70" i="19"/>
  <c r="G71" i="19"/>
  <c r="M70" i="19"/>
  <c r="H69" i="19"/>
  <c r="H68" i="19"/>
  <c r="G109" i="19" l="1"/>
  <c r="H109" i="19"/>
  <c r="H103" i="19"/>
  <c r="E76" i="19"/>
  <c r="F76" i="19"/>
  <c r="D76" i="19"/>
  <c r="E95" i="19"/>
  <c r="F95" i="19"/>
  <c r="D95" i="19"/>
  <c r="H96" i="19"/>
  <c r="G96" i="19"/>
  <c r="E54" i="19" l="1"/>
  <c r="F54" i="19"/>
  <c r="D54" i="19"/>
  <c r="G31" i="19"/>
  <c r="D25" i="19"/>
  <c r="F25" i="19"/>
  <c r="G25" i="19" s="1"/>
  <c r="E25" i="19"/>
  <c r="E19" i="19"/>
  <c r="F18" i="19"/>
  <c r="E18" i="19"/>
  <c r="D18" i="19"/>
  <c r="F55" i="19"/>
  <c r="G68" i="19"/>
  <c r="N29" i="19"/>
  <c r="E67" i="19"/>
  <c r="F67" i="19"/>
  <c r="H67" i="19" s="1"/>
  <c r="F80" i="19"/>
  <c r="G80" i="19" s="1"/>
  <c r="P52" i="19"/>
  <c r="F60" i="19"/>
  <c r="N57" i="19"/>
  <c r="E63" i="19"/>
  <c r="I67" i="19"/>
  <c r="I55" i="19"/>
  <c r="H27" i="19"/>
  <c r="I39" i="19"/>
  <c r="I41" i="19"/>
  <c r="E39" i="19"/>
  <c r="E38" i="19" s="1"/>
  <c r="F63" i="19"/>
  <c r="E47" i="19"/>
  <c r="G30" i="19"/>
  <c r="D119" i="19"/>
  <c r="D115" i="19"/>
  <c r="D88" i="19"/>
  <c r="D84" i="19"/>
  <c r="H76" i="19"/>
  <c r="D67" i="19"/>
  <c r="D63" i="19"/>
  <c r="D60" i="19"/>
  <c r="H60" i="19" s="1"/>
  <c r="D59" i="19"/>
  <c r="D55" i="19"/>
  <c r="D50" i="19"/>
  <c r="D47" i="19"/>
  <c r="D44" i="19"/>
  <c r="D39" i="19"/>
  <c r="D41" i="19" s="1"/>
  <c r="D37" i="19"/>
  <c r="D36" i="19"/>
  <c r="D13" i="19"/>
  <c r="H127" i="19"/>
  <c r="F84" i="19"/>
  <c r="I58" i="19"/>
  <c r="I59" i="19" s="1"/>
  <c r="F39" i="19"/>
  <c r="F41" i="19" s="1"/>
  <c r="F44" i="19"/>
  <c r="F47" i="19"/>
  <c r="F50" i="19"/>
  <c r="H50" i="19" s="1"/>
  <c r="I84" i="19"/>
  <c r="I13" i="19"/>
  <c r="I37" i="19"/>
  <c r="I36" i="19"/>
  <c r="H104" i="19"/>
  <c r="I60" i="19"/>
  <c r="I63" i="19"/>
  <c r="I88" i="19"/>
  <c r="I119" i="19"/>
  <c r="G81" i="19"/>
  <c r="G77" i="19"/>
  <c r="E55" i="19"/>
  <c r="H26" i="19"/>
  <c r="H24" i="19" s="1"/>
  <c r="H102" i="19"/>
  <c r="G102" i="19"/>
  <c r="H20" i="19"/>
  <c r="G20" i="19"/>
  <c r="H19" i="19"/>
  <c r="G19" i="19"/>
  <c r="H78" i="19"/>
  <c r="H77" i="19"/>
  <c r="E50" i="19"/>
  <c r="G47" i="19"/>
  <c r="E44" i="19"/>
  <c r="H55" i="19"/>
  <c r="E60" i="19"/>
  <c r="G60" i="19" s="1"/>
  <c r="G95" i="19"/>
  <c r="F13" i="19"/>
  <c r="E13" i="19"/>
  <c r="G13" i="19"/>
  <c r="F115" i="19"/>
  <c r="H115" i="19"/>
  <c r="H93" i="19"/>
  <c r="G93" i="19"/>
  <c r="H92" i="19"/>
  <c r="G92" i="19"/>
  <c r="H90" i="19"/>
  <c r="G90" i="19"/>
  <c r="H89" i="19"/>
  <c r="G89" i="19"/>
  <c r="F88" i="19"/>
  <c r="E88" i="19"/>
  <c r="G88" i="19" s="1"/>
  <c r="H87" i="19"/>
  <c r="G87" i="19"/>
  <c r="H85" i="19"/>
  <c r="G85" i="19"/>
  <c r="E84" i="19"/>
  <c r="F59" i="19"/>
  <c r="E59" i="19"/>
  <c r="F37" i="19"/>
  <c r="H37" i="19" s="1"/>
  <c r="E37" i="19"/>
  <c r="F36" i="19"/>
  <c r="H36" i="19" s="1"/>
  <c r="E36" i="19"/>
  <c r="H16" i="19"/>
  <c r="G16" i="19"/>
  <c r="H15" i="19"/>
  <c r="G15" i="19"/>
  <c r="H14" i="19"/>
  <c r="G14" i="19"/>
  <c r="E115" i="19"/>
  <c r="H95" i="19"/>
  <c r="H97" i="19"/>
  <c r="H106" i="19"/>
  <c r="G111" i="19"/>
  <c r="G40" i="19"/>
  <c r="H40" i="19"/>
  <c r="G42" i="19"/>
  <c r="H42" i="19"/>
  <c r="G43" i="19"/>
  <c r="H43" i="19"/>
  <c r="G45" i="19"/>
  <c r="H45" i="19"/>
  <c r="G48" i="19"/>
  <c r="H48" i="19"/>
  <c r="G49" i="19"/>
  <c r="H49" i="19"/>
  <c r="G51" i="19"/>
  <c r="H51" i="19"/>
  <c r="G52" i="19"/>
  <c r="H52" i="19"/>
  <c r="G53" i="19"/>
  <c r="G56" i="19"/>
  <c r="G57" i="19"/>
  <c r="H57" i="19"/>
  <c r="G58" i="19"/>
  <c r="H58" i="19"/>
  <c r="G62" i="19"/>
  <c r="H62" i="19"/>
  <c r="H63" i="19"/>
  <c r="G64" i="19"/>
  <c r="H64" i="19"/>
  <c r="H65" i="19"/>
  <c r="G70" i="19"/>
  <c r="H70" i="19"/>
  <c r="H71" i="19"/>
  <c r="G72" i="19"/>
  <c r="H72" i="19"/>
  <c r="G74" i="19"/>
  <c r="H74" i="19"/>
  <c r="H81" i="19"/>
  <c r="G94" i="19"/>
  <c r="H94" i="19"/>
  <c r="G97" i="19"/>
  <c r="G98" i="19"/>
  <c r="H98" i="19"/>
  <c r="G99" i="19"/>
  <c r="H99" i="19"/>
  <c r="G106" i="19"/>
  <c r="G107" i="19"/>
  <c r="H107" i="19"/>
  <c r="G108" i="19"/>
  <c r="H108" i="19"/>
  <c r="H111" i="19"/>
  <c r="G112" i="19"/>
  <c r="H112" i="19"/>
  <c r="G113" i="19"/>
  <c r="G116" i="19"/>
  <c r="H116" i="19"/>
  <c r="G117" i="19"/>
  <c r="H117" i="19"/>
  <c r="G118" i="19"/>
  <c r="H118" i="19"/>
  <c r="F119" i="19"/>
  <c r="H119" i="19"/>
  <c r="E119" i="19"/>
  <c r="G120" i="19"/>
  <c r="H120" i="19"/>
  <c r="G121" i="19"/>
  <c r="H121" i="19"/>
  <c r="G122" i="19"/>
  <c r="H122" i="19"/>
  <c r="G123" i="19"/>
  <c r="H123" i="19"/>
  <c r="G124" i="19"/>
  <c r="G126" i="19"/>
  <c r="H126" i="19"/>
  <c r="G127" i="19"/>
  <c r="G128" i="19"/>
  <c r="H128" i="19"/>
  <c r="G46" i="19"/>
  <c r="H46" i="19"/>
  <c r="H47" i="19"/>
  <c r="G26" i="19"/>
  <c r="G36" i="19"/>
  <c r="H13" i="19"/>
  <c r="G44" i="19"/>
  <c r="I38" i="19"/>
  <c r="H18" i="19"/>
  <c r="G67" i="19" l="1"/>
  <c r="G55" i="19"/>
  <c r="H44" i="19"/>
  <c r="G63" i="19"/>
  <c r="E33" i="19"/>
  <c r="E34" i="19"/>
  <c r="G119" i="19"/>
  <c r="G115" i="19"/>
  <c r="G84" i="19"/>
  <c r="H84" i="19"/>
  <c r="H88" i="19"/>
  <c r="H80" i="19"/>
  <c r="G76" i="19"/>
  <c r="H59" i="19"/>
  <c r="G54" i="19"/>
  <c r="H54" i="19"/>
  <c r="H53" i="19"/>
  <c r="D35" i="19"/>
  <c r="F38" i="19"/>
  <c r="G50" i="19"/>
  <c r="H39" i="19"/>
  <c r="G39" i="19"/>
  <c r="G37" i="19"/>
  <c r="H25" i="19"/>
  <c r="F35" i="19"/>
  <c r="H41" i="19"/>
  <c r="D38" i="19"/>
  <c r="G24" i="19"/>
  <c r="G38" i="19"/>
  <c r="G59" i="19"/>
  <c r="E41" i="19"/>
  <c r="G41" i="19" s="1"/>
  <c r="G18" i="19"/>
  <c r="E35" i="19"/>
  <c r="D33" i="19" l="1"/>
  <c r="D34" i="19"/>
  <c r="F34" i="19"/>
  <c r="F33" i="19"/>
  <c r="G33" i="19" s="1"/>
  <c r="G35" i="19"/>
  <c r="H35" i="19"/>
  <c r="H38" i="19"/>
  <c r="H33" i="19" l="1"/>
  <c r="M33" i="19"/>
  <c r="G34" i="19"/>
  <c r="H34" i="19"/>
</calcChain>
</file>

<file path=xl/sharedStrings.xml><?xml version="1.0" encoding="utf-8"?>
<sst xmlns="http://schemas.openxmlformats.org/spreadsheetml/2006/main" count="289" uniqueCount="177">
  <si>
    <t>PHỤ BIỂU</t>
  </si>
  <si>
    <t>CHỈ TIÊU</t>
  </si>
  <si>
    <t>ĐVT</t>
  </si>
  <si>
    <t>So sánh
 với cùng kỳ</t>
  </si>
  <si>
    <t>a</t>
  </si>
  <si>
    <t>b</t>
  </si>
  <si>
    <t>4=3/2</t>
  </si>
  <si>
    <t>5=3/1</t>
  </si>
  <si>
    <t>* Tổng diện tích cây trồng</t>
  </si>
  <si>
    <t>* Tổng sản lượng lương thực có hạt</t>
  </si>
  <si>
    <t>Ha</t>
  </si>
  <si>
    <t>Tấn</t>
  </si>
  <si>
    <t>Tạ/ha</t>
  </si>
  <si>
    <t>Trong đó: Ngô lai</t>
  </si>
  <si>
    <t>b. DT cây tinh bột</t>
  </si>
  <si>
    <t>Lang cả năm</t>
  </si>
  <si>
    <t>Sắn cả năm</t>
  </si>
  <si>
    <t>Trong đó: Sắn cao sản</t>
  </si>
  <si>
    <t>Tỷ lệ sắn cao sản</t>
  </si>
  <si>
    <t>Lạc</t>
  </si>
  <si>
    <t>Tổng đàn</t>
  </si>
  <si>
    <t>Trong đó: Bò lai</t>
  </si>
  <si>
    <t>Trong đó: Đậu các loại</t>
  </si>
  <si>
    <t xml:space="preserve">               Rau các loại</t>
  </si>
  <si>
    <t>Tỷ lệ bò lai chiếm</t>
  </si>
  <si>
    <t>Đàn trâu</t>
  </si>
  <si>
    <t>Đàn heo</t>
  </si>
  <si>
    <t>Đàn gia cầm</t>
  </si>
  <si>
    <t>Ngựa, dê</t>
  </si>
  <si>
    <t>Bác sỹ</t>
  </si>
  <si>
    <t>Số giường bệnh</t>
  </si>
  <si>
    <t>Tổng làng văn hóa</t>
  </si>
  <si>
    <t>Tổng số công sở văn hóa</t>
  </si>
  <si>
    <t>Mầm non</t>
  </si>
  <si>
    <t>Tiểu học</t>
  </si>
  <si>
    <t>Trung học cơ sở</t>
  </si>
  <si>
    <t>%</t>
  </si>
  <si>
    <t>Con</t>
  </si>
  <si>
    <t>Người</t>
  </si>
  <si>
    <t>Giường</t>
  </si>
  <si>
    <t>Gia đình</t>
  </si>
  <si>
    <t>làng</t>
  </si>
  <si>
    <t>công sở</t>
  </si>
  <si>
    <t>HS</t>
  </si>
  <si>
    <t>Lớp</t>
  </si>
  <si>
    <t>Kế
 hoạch</t>
  </si>
  <si>
    <t>Trồng mới</t>
  </si>
  <si>
    <t>- DT cây hồ tiêu</t>
  </si>
  <si>
    <t>- DT cây cà phê</t>
  </si>
  <si>
    <t>- DT cây cao su</t>
  </si>
  <si>
    <t>Sản lượng</t>
  </si>
  <si>
    <t>Năng suất</t>
  </si>
  <si>
    <t>Ghi 
chú</t>
  </si>
  <si>
    <t>STT</t>
  </si>
  <si>
    <t>A</t>
  </si>
  <si>
    <t>I</t>
  </si>
  <si>
    <t>Tốc độ tăng trưởng GTSX bq</t>
  </si>
  <si>
    <t>Cơ cấu kinh tế</t>
  </si>
  <si>
    <t>II</t>
  </si>
  <si>
    <t>III</t>
  </si>
  <si>
    <t>IV</t>
  </si>
  <si>
    <t>Trồng trọt</t>
  </si>
  <si>
    <t xml:space="preserve">Cây lương thực </t>
  </si>
  <si>
    <t xml:space="preserve"> THU, CHI NGÂN SÁCH</t>
  </si>
  <si>
    <t>V</t>
  </si>
  <si>
    <t>Chăn nuôi</t>
  </si>
  <si>
    <t>VI</t>
  </si>
  <si>
    <t>VIII</t>
  </si>
  <si>
    <t>IX</t>
  </si>
  <si>
    <t>X</t>
  </si>
  <si>
    <t>Huy động trẻ em 5 tuổi đến lớp</t>
  </si>
  <si>
    <t>XI</t>
  </si>
  <si>
    <t>Giáo dục</t>
  </si>
  <si>
    <t>Số lớp</t>
  </si>
  <si>
    <t>Trường</t>
  </si>
  <si>
    <t>Cây công nghiệp
 ngắn ngày</t>
  </si>
  <si>
    <t>Cây thực phẩm</t>
  </si>
  <si>
    <t>B</t>
  </si>
  <si>
    <t>C</t>
  </si>
  <si>
    <t>+ Nông-lâm nghiệp</t>
  </si>
  <si>
    <t>+ Công nghiệp-Xây dựng</t>
  </si>
  <si>
    <t>+ Dịch vụ</t>
  </si>
  <si>
    <t xml:space="preserve">* Tổng DT gieo trồng </t>
  </si>
  <si>
    <t>Vụ Đông xuân</t>
  </si>
  <si>
    <t>Vụ Mùa</t>
  </si>
  <si>
    <t>- Năng suất</t>
  </si>
  <si>
    <t>- Sản lượng</t>
  </si>
  <si>
    <t>Lúa cả năm</t>
  </si>
  <si>
    <t>Lúa đông xuân</t>
  </si>
  <si>
    <t>Lúa nước vụ mùa</t>
  </si>
  <si>
    <t>Ngô cả năm</t>
  </si>
  <si>
    <t>- Lúa cạn vụ mùa</t>
  </si>
  <si>
    <t>2.1</t>
  </si>
  <si>
    <t>c</t>
  </si>
  <si>
    <t>2.2</t>
  </si>
  <si>
    <t>Cây công nghiệp dài ngày</t>
  </si>
  <si>
    <t>6.1</t>
  </si>
  <si>
    <t>6.2</t>
  </si>
  <si>
    <t>6.3</t>
  </si>
  <si>
    <t>Cây ăn quả tổng số</t>
  </si>
  <si>
    <t>Cây chanh dây</t>
  </si>
  <si>
    <t>Cây bời lời</t>
  </si>
  <si>
    <t>-Tái canh</t>
  </si>
  <si>
    <t>- Trồng mới</t>
  </si>
  <si>
    <t>+ Đàn bò</t>
  </si>
  <si>
    <t>Trong đó: Bò sữa của Nutifood</t>
  </si>
  <si>
    <t>Trong đó: Heo lai</t>
  </si>
  <si>
    <t>d</t>
  </si>
  <si>
    <t>e</t>
  </si>
  <si>
    <t>Tỷ lệ hộ dùng nước hợp vệ sinh</t>
  </si>
  <si>
    <t>Diện tích trồng rừng trong năm</t>
  </si>
  <si>
    <t>Độ che phủ rừng theo NQ100</t>
  </si>
  <si>
    <t>Tỷ lệ hộ dùng điện</t>
  </si>
  <si>
    <t>XD cánh đồng lớn (chuỗi giá trị)</t>
  </si>
  <si>
    <t>Xã hoàn thành NTM</t>
  </si>
  <si>
    <t>Bình quân tiêu chí đạt/xã</t>
  </si>
  <si>
    <t>Chuỗi</t>
  </si>
  <si>
    <t>Xã</t>
  </si>
  <si>
    <t>XII</t>
  </si>
  <si>
    <t>Thành lập HTX xã</t>
  </si>
  <si>
    <t>HTX</t>
  </si>
  <si>
    <t>Thành lập Doanh nghiệp</t>
  </si>
  <si>
    <t>DN</t>
  </si>
  <si>
    <t>XIII</t>
  </si>
  <si>
    <t>Y tế:</t>
  </si>
  <si>
    <t>xã đạt tiêu chí QG về y tế</t>
  </si>
  <si>
    <t>Tỷ lệ tăng dân số tự nhiên</t>
  </si>
  <si>
    <t>XIV</t>
  </si>
  <si>
    <t>Văn hóa</t>
  </si>
  <si>
    <t>Tổng gia đình văn hóa công nhận mới</t>
  </si>
  <si>
    <t>XV</t>
  </si>
  <si>
    <t xml:space="preserve"> Học sinh</t>
  </si>
  <si>
    <t>Trong đó: xây dựng mới</t>
  </si>
  <si>
    <t>XVI</t>
  </si>
  <si>
    <t>Tỷ lệ người dân tham gia BHYT</t>
  </si>
  <si>
    <t>XVII</t>
  </si>
  <si>
    <t>Tỷ lệ hộ nghèo giảm bình quân</t>
  </si>
  <si>
    <t>XVIII</t>
  </si>
  <si>
    <t>Tỷ lệ lao động qua đào tạo</t>
  </si>
  <si>
    <t>Tăng bậc xếp hạng CCHC</t>
  </si>
  <si>
    <t>XIX</t>
  </si>
  <si>
    <t>bậc</t>
  </si>
  <si>
    <t>Các loại khác (Gừng)</t>
  </si>
  <si>
    <t>Cây ăn quả khác (dứa, mít, thanh long)</t>
  </si>
  <si>
    <t>Số trường đạt chuẩn quốc gia cấp độ 1</t>
  </si>
  <si>
    <t>6.4</t>
  </si>
  <si>
    <t>- DT cây Điều</t>
  </si>
  <si>
    <t>So 
sánh % TH/KH</t>
  </si>
  <si>
    <t>VII</t>
  </si>
  <si>
    <t>Cây hoa màu khác 
(cỏ, cây cảnh)</t>
  </si>
  <si>
    <t>đồng</t>
  </si>
  <si>
    <t>Biểu số 2</t>
  </si>
  <si>
    <t>tiêu chí</t>
  </si>
  <si>
    <t xml:space="preserve">Uớc Thực hiện  </t>
  </si>
  <si>
    <t>MỘT SỐ CHỈ TIÊU CƠ BẢN THỰC HIỆN NĂM 2023</t>
  </si>
  <si>
    <t>(Kèm theo Báo cáo số:       /BC-UBND ngày      tháng     năm 2023 của UBND xã Lơ Pang)</t>
  </si>
  <si>
    <t>TH năm 2022</t>
  </si>
  <si>
    <t>Năm 2023</t>
  </si>
  <si>
    <t>Kế hoạch năm 2024</t>
  </si>
  <si>
    <t>Thu bổ sung ngân sách cấp trên</t>
  </si>
  <si>
    <t>Thu cân đối NS</t>
  </si>
  <si>
    <t>Thu để lại quản lý qua NS</t>
  </si>
  <si>
    <t>Thu chuyển nguồn kinh phí năm trước</t>
  </si>
  <si>
    <t>Thu kết dư năm trước</t>
  </si>
  <si>
    <t>Thu tiền sử dụng đất</t>
  </si>
  <si>
    <t>2. Tổng chi NSNN</t>
  </si>
  <si>
    <t>Chi đầu tư XDCB</t>
  </si>
  <si>
    <t>Chi thường xuyên</t>
  </si>
  <si>
    <t>Chi trợ cấp xã</t>
  </si>
  <si>
    <t>Chi quản lý quỹ ngân sách</t>
  </si>
  <si>
    <t>Chi tiền sử dụng đất</t>
  </si>
  <si>
    <t>Chi dự phòng</t>
  </si>
  <si>
    <t>1. Tổng thu ngân NSNN</t>
  </si>
  <si>
    <t>0</t>
  </si>
  <si>
    <t>- Trồng rừng theo QĐ496/QĐ-UBND</t>
  </si>
  <si>
    <t>- Trồng rừng trong dân</t>
  </si>
  <si>
    <t>1,91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</si>
</sst>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0"/>
      <name val="Times New Roman"/>
      <family val="1"/>
      <charset val="163"/>
    </font>
    <font>
      <sz val="8"/>
      <name val="Times New Roman"/>
      <family val="1"/>
    </font>
    <font>
      <i/>
      <sz val="10"/>
      <name val="Times New Roman"/>
      <family val="1"/>
      <charset val="163"/>
    </font>
    <font>
      <i/>
      <sz val="12"/>
      <name val="Times New Roman"/>
      <family val="1"/>
      <charset val="163"/>
    </font>
    <font>
      <sz val="10"/>
      <color indexed="10"/>
      <name val="Times New Roman"/>
      <family val="1"/>
      <charset val="163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0" fontId="7" fillId="0" borderId="1" xfId="0" applyFont="1" applyBorder="1"/>
    <xf numFmtId="165" fontId="5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1" fillId="0" borderId="0" xfId="0" applyNumberFormat="1" applyFont="1"/>
    <xf numFmtId="3" fontId="1" fillId="0" borderId="3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5" fontId="2" fillId="0" borderId="0" xfId="0" applyNumberFormat="1" applyFont="1"/>
    <xf numFmtId="2" fontId="2" fillId="0" borderId="0" xfId="0" applyNumberFormat="1" applyFont="1"/>
    <xf numFmtId="0" fontId="1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1" fillId="0" borderId="0" xfId="0" applyNumberFormat="1" applyFont="1"/>
    <xf numFmtId="164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quotePrefix="1" applyFont="1" applyBorder="1" applyAlignment="1">
      <alignment horizontal="left"/>
    </xf>
    <xf numFmtId="0" fontId="8" fillId="0" borderId="3" xfId="0" quotePrefix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8" fillId="0" borderId="1" xfId="0" quotePrefix="1" applyFont="1" applyBorder="1"/>
    <xf numFmtId="0" fontId="8" fillId="0" borderId="1" xfId="0" applyFont="1" applyBorder="1"/>
    <xf numFmtId="0" fontId="5" fillId="0" borderId="1" xfId="0" quotePrefix="1" applyFont="1" applyBorder="1"/>
    <xf numFmtId="0" fontId="10" fillId="0" borderId="1" xfId="0" applyFont="1" applyBorder="1"/>
    <xf numFmtId="165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5" fontId="1" fillId="0" borderId="0" xfId="0" applyNumberFormat="1" applyFont="1"/>
    <xf numFmtId="0" fontId="5" fillId="0" borderId="3" xfId="0" applyFont="1" applyBorder="1"/>
    <xf numFmtId="0" fontId="8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8" fillId="0" borderId="4" xfId="0" applyFont="1" applyBorder="1" applyAlignment="1">
      <alignment horizontal="center"/>
    </xf>
    <xf numFmtId="0" fontId="5" fillId="0" borderId="5" xfId="0" applyFont="1" applyBorder="1"/>
    <xf numFmtId="0" fontId="8" fillId="0" borderId="5" xfId="0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3" fontId="7" fillId="0" borderId="1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7" fillId="0" borderId="3" xfId="0" applyFont="1" applyBorder="1"/>
    <xf numFmtId="165" fontId="8" fillId="0" borderId="5" xfId="0" applyNumberFormat="1" applyFont="1" applyBorder="1" applyAlignment="1">
      <alignment horizontal="center"/>
    </xf>
    <xf numFmtId="0" fontId="7" fillId="0" borderId="5" xfId="0" applyFont="1" applyBorder="1"/>
    <xf numFmtId="165" fontId="8" fillId="0" borderId="4" xfId="0" applyNumberFormat="1" applyFont="1" applyBorder="1" applyAlignment="1">
      <alignment horizontal="center"/>
    </xf>
    <xf numFmtId="0" fontId="7" fillId="0" borderId="4" xfId="0" applyFont="1" applyBorder="1"/>
    <xf numFmtId="1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3" fillId="0" borderId="1" xfId="0" applyFont="1" applyBorder="1"/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/>
    <xf numFmtId="3" fontId="1" fillId="0" borderId="0" xfId="0" applyNumberFormat="1" applyFont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/>
    </xf>
    <xf numFmtId="164" fontId="16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64" fontId="4" fillId="0" borderId="1" xfId="0" quotePrefix="1" applyNumberFormat="1" applyFont="1" applyBorder="1" applyAlignment="1">
      <alignment horizontal="right"/>
    </xf>
    <xf numFmtId="3" fontId="4" fillId="0" borderId="1" xfId="0" quotePrefix="1" applyNumberFormat="1" applyFont="1" applyBorder="1" applyAlignment="1">
      <alignment horizontal="right"/>
    </xf>
    <xf numFmtId="0" fontId="8" fillId="3" borderId="1" xfId="0" quotePrefix="1" applyFont="1" applyFill="1" applyBorder="1"/>
    <xf numFmtId="0" fontId="8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1" fillId="3" borderId="0" xfId="0" applyFont="1" applyFill="1"/>
    <xf numFmtId="2" fontId="1" fillId="3" borderId="0" xfId="0" applyNumberFormat="1" applyFont="1" applyFill="1"/>
    <xf numFmtId="2" fontId="4" fillId="3" borderId="1" xfId="0" applyNumberFormat="1" applyFont="1" applyFill="1" applyBorder="1" applyAlignment="1">
      <alignment horizontal="center"/>
    </xf>
    <xf numFmtId="0" fontId="8" fillId="3" borderId="1" xfId="0" applyFont="1" applyFill="1" applyBorder="1"/>
    <xf numFmtId="165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/>
    <xf numFmtId="9" fontId="13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1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workbookViewId="0">
      <pane ySplit="8" topLeftCell="A105" activePane="bottomLeft" state="frozen"/>
      <selection pane="bottomLeft" activeCell="E69" sqref="E69"/>
    </sheetView>
  </sheetViews>
  <sheetFormatPr defaultColWidth="9.33203125" defaultRowHeight="15.75" x14ac:dyDescent="0.25"/>
  <cols>
    <col min="1" max="1" width="4.6640625" style="15" customWidth="1"/>
    <col min="2" max="2" width="28.83203125" style="26" customWidth="1"/>
    <col min="3" max="3" width="6.83203125" style="33" customWidth="1"/>
    <col min="4" max="5" width="14.5" style="3" customWidth="1"/>
    <col min="6" max="6" width="14" style="3" customWidth="1"/>
    <col min="7" max="7" width="9.83203125" style="3" bestFit="1" customWidth="1"/>
    <col min="8" max="9" width="8.6640625" style="3" customWidth="1"/>
    <col min="10" max="10" width="5.83203125" style="1" customWidth="1"/>
    <col min="11" max="11" width="9.33203125" style="1"/>
    <col min="12" max="12" width="10.1640625" style="1" customWidth="1"/>
    <col min="13" max="13" width="16.6640625" style="1" bestFit="1" customWidth="1"/>
    <col min="14" max="14" width="17.1640625" style="1" customWidth="1"/>
    <col min="15" max="15" width="15.83203125" style="1" customWidth="1"/>
    <col min="16" max="16" width="16.6640625" style="1" customWidth="1"/>
    <col min="17" max="16384" width="9.33203125" style="1"/>
  </cols>
  <sheetData>
    <row r="1" spans="1:11" x14ac:dyDescent="0.25">
      <c r="G1" s="3" t="s">
        <v>151</v>
      </c>
    </row>
    <row r="2" spans="1:11" x14ac:dyDescent="0.2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18.75" customHeight="1" x14ac:dyDescent="0.25">
      <c r="A3" s="140" t="s">
        <v>154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1" x14ac:dyDescent="0.25">
      <c r="A4" s="141" t="s">
        <v>155</v>
      </c>
      <c r="B4" s="141"/>
      <c r="C4" s="141"/>
      <c r="D4" s="141"/>
      <c r="E4" s="141"/>
      <c r="F4" s="141"/>
      <c r="G4" s="141"/>
      <c r="H4" s="141"/>
      <c r="I4" s="141"/>
      <c r="J4" s="141"/>
    </row>
    <row r="6" spans="1:11" ht="41.25" customHeight="1" x14ac:dyDescent="0.25">
      <c r="A6" s="137" t="s">
        <v>53</v>
      </c>
      <c r="B6" s="144" t="s">
        <v>1</v>
      </c>
      <c r="C6" s="145" t="s">
        <v>2</v>
      </c>
      <c r="D6" s="132" t="s">
        <v>156</v>
      </c>
      <c r="E6" s="126" t="s">
        <v>157</v>
      </c>
      <c r="F6" s="126"/>
      <c r="G6" s="130" t="s">
        <v>147</v>
      </c>
      <c r="H6" s="132" t="s">
        <v>3</v>
      </c>
      <c r="I6" s="130" t="s">
        <v>158</v>
      </c>
      <c r="J6" s="142" t="s">
        <v>52</v>
      </c>
    </row>
    <row r="7" spans="1:11" ht="54.75" customHeight="1" x14ac:dyDescent="0.25">
      <c r="A7" s="137"/>
      <c r="B7" s="144"/>
      <c r="C7" s="145"/>
      <c r="D7" s="133"/>
      <c r="E7" s="5" t="s">
        <v>45</v>
      </c>
      <c r="F7" s="5" t="s">
        <v>153</v>
      </c>
      <c r="G7" s="131"/>
      <c r="H7" s="133"/>
      <c r="I7" s="131"/>
      <c r="J7" s="143"/>
    </row>
    <row r="8" spans="1:11" x14ac:dyDescent="0.25">
      <c r="A8" s="64" t="s">
        <v>54</v>
      </c>
      <c r="B8" s="65" t="s">
        <v>77</v>
      </c>
      <c r="C8" s="55" t="s">
        <v>78</v>
      </c>
      <c r="D8" s="14">
        <v>1</v>
      </c>
      <c r="E8" s="14">
        <v>2</v>
      </c>
      <c r="F8" s="14">
        <v>3</v>
      </c>
      <c r="G8" s="14" t="s">
        <v>6</v>
      </c>
      <c r="H8" s="14" t="s">
        <v>7</v>
      </c>
      <c r="I8" s="14">
        <v>6</v>
      </c>
      <c r="J8" s="66">
        <v>7</v>
      </c>
    </row>
    <row r="9" spans="1:11" x14ac:dyDescent="0.25">
      <c r="A9" s="137" t="s">
        <v>55</v>
      </c>
      <c r="B9" s="62" t="s">
        <v>56</v>
      </c>
      <c r="C9" s="58" t="s">
        <v>36</v>
      </c>
      <c r="D9" s="63"/>
      <c r="E9" s="63"/>
      <c r="F9" s="63"/>
      <c r="G9" s="63"/>
      <c r="H9" s="63"/>
      <c r="I9" s="63"/>
      <c r="J9" s="63"/>
      <c r="K9" s="67"/>
    </row>
    <row r="10" spans="1:11" x14ac:dyDescent="0.25">
      <c r="A10" s="137"/>
      <c r="B10" s="43" t="s">
        <v>79</v>
      </c>
      <c r="C10" s="29" t="s">
        <v>36</v>
      </c>
      <c r="D10" s="4"/>
      <c r="E10" s="4"/>
      <c r="F10" s="4"/>
      <c r="G10" s="4"/>
      <c r="H10" s="4"/>
      <c r="I10" s="4"/>
      <c r="J10" s="4"/>
    </row>
    <row r="11" spans="1:11" x14ac:dyDescent="0.25">
      <c r="A11" s="137"/>
      <c r="B11" s="43" t="s">
        <v>80</v>
      </c>
      <c r="C11" s="29" t="s">
        <v>36</v>
      </c>
      <c r="D11" s="4"/>
      <c r="E11" s="4"/>
      <c r="F11" s="4"/>
      <c r="G11" s="4"/>
      <c r="H11" s="4"/>
      <c r="I11" s="4"/>
      <c r="J11" s="4"/>
    </row>
    <row r="12" spans="1:11" x14ac:dyDescent="0.25">
      <c r="A12" s="137"/>
      <c r="B12" s="44" t="s">
        <v>81</v>
      </c>
      <c r="C12" s="29" t="s">
        <v>36</v>
      </c>
      <c r="D12" s="14"/>
      <c r="E12" s="14"/>
      <c r="F12" s="14"/>
      <c r="G12" s="14"/>
      <c r="H12" s="14"/>
      <c r="I12" s="14"/>
      <c r="J12" s="14"/>
    </row>
    <row r="13" spans="1:11" x14ac:dyDescent="0.25">
      <c r="A13" s="137" t="s">
        <v>58</v>
      </c>
      <c r="B13" s="42" t="s">
        <v>57</v>
      </c>
      <c r="C13" s="29" t="s">
        <v>36</v>
      </c>
      <c r="D13" s="11">
        <f>D14+D15+D16</f>
        <v>100</v>
      </c>
      <c r="E13" s="11">
        <f>E14+E15+E16</f>
        <v>100</v>
      </c>
      <c r="F13" s="11">
        <f>F14+F15+F16</f>
        <v>100</v>
      </c>
      <c r="G13" s="10">
        <f>F13/E13*100</f>
        <v>100</v>
      </c>
      <c r="H13" s="10">
        <f>F13/D13*100</f>
        <v>100</v>
      </c>
      <c r="I13" s="11">
        <f>I14+I15+I16</f>
        <v>100</v>
      </c>
      <c r="J13" s="10"/>
    </row>
    <row r="14" spans="1:11" x14ac:dyDescent="0.25">
      <c r="A14" s="137"/>
      <c r="B14" s="43" t="s">
        <v>79</v>
      </c>
      <c r="C14" s="29" t="s">
        <v>36</v>
      </c>
      <c r="D14" s="10">
        <v>80</v>
      </c>
      <c r="E14" s="10">
        <v>80</v>
      </c>
      <c r="F14" s="10">
        <v>80</v>
      </c>
      <c r="G14" s="41">
        <f>F14/E14*100</f>
        <v>100</v>
      </c>
      <c r="H14" s="10">
        <f>F14/D14*100</f>
        <v>100</v>
      </c>
      <c r="I14" s="10">
        <v>77</v>
      </c>
      <c r="J14" s="35"/>
    </row>
    <row r="15" spans="1:11" x14ac:dyDescent="0.25">
      <c r="A15" s="137"/>
      <c r="B15" s="43" t="s">
        <v>80</v>
      </c>
      <c r="C15" s="29" t="s">
        <v>36</v>
      </c>
      <c r="D15" s="10">
        <v>8</v>
      </c>
      <c r="E15" s="10">
        <v>8</v>
      </c>
      <c r="F15" s="10">
        <v>8</v>
      </c>
      <c r="G15" s="41">
        <f>F15/E15*100</f>
        <v>100</v>
      </c>
      <c r="H15" s="41">
        <f>F15/D15*100</f>
        <v>100</v>
      </c>
      <c r="I15" s="41">
        <v>10</v>
      </c>
      <c r="J15" s="34"/>
    </row>
    <row r="16" spans="1:11" x14ac:dyDescent="0.25">
      <c r="A16" s="137"/>
      <c r="B16" s="44" t="s">
        <v>81</v>
      </c>
      <c r="C16" s="29" t="s">
        <v>36</v>
      </c>
      <c r="D16" s="10">
        <v>12</v>
      </c>
      <c r="E16" s="10">
        <v>12</v>
      </c>
      <c r="F16" s="10">
        <v>12</v>
      </c>
      <c r="G16" s="41">
        <f>F16/E16*100</f>
        <v>100</v>
      </c>
      <c r="H16" s="10">
        <f>F16/D16*100</f>
        <v>100</v>
      </c>
      <c r="I16" s="10">
        <v>13</v>
      </c>
      <c r="J16" s="35"/>
    </row>
    <row r="17" spans="1:14" x14ac:dyDescent="0.25">
      <c r="A17" s="17" t="s">
        <v>59</v>
      </c>
      <c r="B17" s="45" t="s">
        <v>63</v>
      </c>
      <c r="C17" s="29"/>
      <c r="D17" s="68"/>
      <c r="E17" s="68"/>
      <c r="F17" s="68"/>
      <c r="G17" s="68"/>
      <c r="H17" s="68"/>
      <c r="I17" s="68"/>
      <c r="J17" s="8"/>
    </row>
    <row r="18" spans="1:14" ht="27.6" customHeight="1" x14ac:dyDescent="0.25">
      <c r="A18" s="127">
        <v>1</v>
      </c>
      <c r="B18" s="86" t="s">
        <v>172</v>
      </c>
      <c r="C18" s="30" t="s">
        <v>150</v>
      </c>
      <c r="D18" s="90">
        <f>SUM(D19:D23)</f>
        <v>6650394198</v>
      </c>
      <c r="E18" s="91">
        <f>SUM(E19:E24)</f>
        <v>6263311808</v>
      </c>
      <c r="F18" s="91">
        <f>SUM(F19:F24)</f>
        <v>8588932876</v>
      </c>
      <c r="G18" s="92">
        <f>F18/E18*100</f>
        <v>137.13085248333846</v>
      </c>
      <c r="H18" s="93">
        <f>F18/D18*100</f>
        <v>129.1492296589424</v>
      </c>
      <c r="I18" s="10"/>
      <c r="J18" s="8"/>
    </row>
    <row r="19" spans="1:14" ht="24.6" customHeight="1" x14ac:dyDescent="0.25">
      <c r="A19" s="128"/>
      <c r="B19" s="8" t="s">
        <v>159</v>
      </c>
      <c r="C19" s="29" t="s">
        <v>150</v>
      </c>
      <c r="D19" s="94">
        <v>6064710055</v>
      </c>
      <c r="E19" s="95">
        <f>5630563808+326648000</f>
        <v>5957211808</v>
      </c>
      <c r="F19" s="95">
        <v>6119157026</v>
      </c>
      <c r="G19" s="92">
        <f>F19/E19*100</f>
        <v>102.71847339358527</v>
      </c>
      <c r="H19" s="93">
        <f>F19/D19*100</f>
        <v>100.89776709036752</v>
      </c>
      <c r="I19" s="10"/>
      <c r="J19" s="8"/>
      <c r="M19" s="78"/>
    </row>
    <row r="20" spans="1:14" x14ac:dyDescent="0.25">
      <c r="A20" s="128"/>
      <c r="B20" s="8" t="s">
        <v>160</v>
      </c>
      <c r="C20" s="29" t="s">
        <v>150</v>
      </c>
      <c r="D20" s="94">
        <v>324820181</v>
      </c>
      <c r="E20" s="95">
        <v>234100000</v>
      </c>
      <c r="F20" s="95">
        <v>729312787</v>
      </c>
      <c r="G20" s="92">
        <f>F20/E20*100</f>
        <v>311.53899487398547</v>
      </c>
      <c r="H20" s="92">
        <f>F20/D20*100</f>
        <v>224.52816347639435</v>
      </c>
      <c r="I20" s="41"/>
      <c r="J20" s="8"/>
    </row>
    <row r="21" spans="1:14" x14ac:dyDescent="0.25">
      <c r="A21" s="128"/>
      <c r="B21" s="8" t="s">
        <v>161</v>
      </c>
      <c r="C21" s="29" t="s">
        <v>150</v>
      </c>
      <c r="D21" s="96"/>
      <c r="E21" s="95"/>
      <c r="F21" s="97"/>
      <c r="G21" s="98"/>
      <c r="H21" s="98"/>
      <c r="I21" s="80"/>
      <c r="J21" s="8"/>
    </row>
    <row r="22" spans="1:14" ht="47.25" x14ac:dyDescent="0.25">
      <c r="A22" s="128"/>
      <c r="B22" s="87" t="s">
        <v>162</v>
      </c>
      <c r="C22" s="29" t="s">
        <v>150</v>
      </c>
      <c r="D22" s="96">
        <v>164095962</v>
      </c>
      <c r="E22" s="99"/>
      <c r="F22" s="99">
        <v>1286607463</v>
      </c>
      <c r="G22" s="98"/>
      <c r="H22" s="98"/>
      <c r="I22" s="80"/>
      <c r="J22" s="8"/>
    </row>
    <row r="23" spans="1:14" x14ac:dyDescent="0.25">
      <c r="A23" s="129"/>
      <c r="B23" s="8" t="s">
        <v>163</v>
      </c>
      <c r="C23" s="29" t="s">
        <v>150</v>
      </c>
      <c r="D23" s="100">
        <v>96768000</v>
      </c>
      <c r="E23" s="95"/>
      <c r="F23" s="97"/>
      <c r="G23" s="92"/>
      <c r="H23" s="98"/>
      <c r="I23" s="80"/>
      <c r="J23" s="8"/>
    </row>
    <row r="24" spans="1:14" x14ac:dyDescent="0.25">
      <c r="A24" s="127">
        <v>2</v>
      </c>
      <c r="B24" s="8" t="s">
        <v>164</v>
      </c>
      <c r="C24" s="29" t="s">
        <v>150</v>
      </c>
      <c r="D24" s="89"/>
      <c r="E24" s="95">
        <v>72000000</v>
      </c>
      <c r="F24" s="95">
        <v>453855600</v>
      </c>
      <c r="G24" s="98">
        <f>F24/E24*100</f>
        <v>630.35500000000002</v>
      </c>
      <c r="H24" s="98">
        <f>H26</f>
        <v>5.4852806360264887</v>
      </c>
      <c r="I24" s="80"/>
      <c r="J24" s="8"/>
    </row>
    <row r="25" spans="1:14" x14ac:dyDescent="0.25">
      <c r="A25" s="128"/>
      <c r="B25" s="18" t="s">
        <v>165</v>
      </c>
      <c r="C25" s="29" t="s">
        <v>150</v>
      </c>
      <c r="D25" s="90">
        <f>D27+D26+D31+D30+D28</f>
        <v>6650394198</v>
      </c>
      <c r="E25" s="101">
        <f>SUM(E26:E31)</f>
        <v>6263311808</v>
      </c>
      <c r="F25" s="101">
        <f>SUM(F27:F31)</f>
        <v>5790507441</v>
      </c>
      <c r="G25" s="102">
        <f>F25/E25*100</f>
        <v>92.45120821869196</v>
      </c>
      <c r="H25" s="98">
        <f>F25/D26*100</f>
        <v>2466.102554045076</v>
      </c>
      <c r="I25" s="80"/>
      <c r="J25" s="8"/>
    </row>
    <row r="26" spans="1:14" x14ac:dyDescent="0.25">
      <c r="A26" s="128"/>
      <c r="B26" s="8" t="s">
        <v>166</v>
      </c>
      <c r="C26" s="29" t="s">
        <v>150</v>
      </c>
      <c r="D26" s="100">
        <v>234804000</v>
      </c>
      <c r="E26" s="95">
        <v>326648000</v>
      </c>
      <c r="F26" s="95">
        <v>322412789</v>
      </c>
      <c r="G26" s="92">
        <f>F26/E26*100</f>
        <v>98.703432747177388</v>
      </c>
      <c r="H26" s="92">
        <f>F26/D27*100</f>
        <v>5.4852806360264887</v>
      </c>
      <c r="I26" s="41"/>
      <c r="J26" s="8"/>
    </row>
    <row r="27" spans="1:14" x14ac:dyDescent="0.25">
      <c r="A27" s="128"/>
      <c r="B27" s="8" t="s">
        <v>167</v>
      </c>
      <c r="C27" s="29" t="s">
        <v>150</v>
      </c>
      <c r="D27" s="100">
        <v>5877781109</v>
      </c>
      <c r="E27" s="95">
        <v>5749670400</v>
      </c>
      <c r="F27" s="95">
        <v>5790507441</v>
      </c>
      <c r="G27" s="92"/>
      <c r="H27" s="92">
        <f>F27/D28*100</f>
        <v>1760.9956431220357</v>
      </c>
      <c r="I27" s="41"/>
      <c r="J27" s="8"/>
    </row>
    <row r="28" spans="1:14" x14ac:dyDescent="0.25">
      <c r="A28" s="128"/>
      <c r="B28" s="8" t="s">
        <v>168</v>
      </c>
      <c r="C28" s="29" t="s">
        <v>150</v>
      </c>
      <c r="D28" s="103">
        <v>328820089</v>
      </c>
      <c r="E28" s="104"/>
      <c r="F28" s="92"/>
      <c r="G28" s="92"/>
      <c r="H28" s="92"/>
      <c r="I28" s="41"/>
      <c r="J28" s="8"/>
    </row>
    <row r="29" spans="1:14" x14ac:dyDescent="0.25">
      <c r="A29" s="128"/>
      <c r="B29" s="8" t="s">
        <v>169</v>
      </c>
      <c r="C29" s="29" t="s">
        <v>150</v>
      </c>
      <c r="D29" s="103"/>
      <c r="E29" s="92"/>
      <c r="F29" s="92"/>
      <c r="G29" s="92"/>
      <c r="H29" s="92"/>
      <c r="I29" s="41"/>
      <c r="J29" s="8"/>
      <c r="N29" s="1">
        <f>404/639</f>
        <v>0.63223787167449141</v>
      </c>
    </row>
    <row r="30" spans="1:14" x14ac:dyDescent="0.25">
      <c r="A30" s="128"/>
      <c r="B30" s="8" t="s">
        <v>170</v>
      </c>
      <c r="C30" s="29" t="s">
        <v>150</v>
      </c>
      <c r="D30" s="103">
        <v>96768000</v>
      </c>
      <c r="E30" s="95">
        <v>72000000</v>
      </c>
      <c r="F30" s="105" t="s">
        <v>173</v>
      </c>
      <c r="G30" s="92">
        <f>F30/E30*100</f>
        <v>0</v>
      </c>
      <c r="H30" s="92"/>
      <c r="I30" s="41"/>
      <c r="J30" s="8"/>
    </row>
    <row r="31" spans="1:14" x14ac:dyDescent="0.25">
      <c r="A31" s="17"/>
      <c r="B31" s="8" t="s">
        <v>171</v>
      </c>
      <c r="C31" s="29" t="s">
        <v>150</v>
      </c>
      <c r="D31" s="103">
        <v>112221000</v>
      </c>
      <c r="E31" s="95">
        <v>114993408</v>
      </c>
      <c r="F31" s="106" t="s">
        <v>173</v>
      </c>
      <c r="G31" s="92">
        <f>F31/E31*100</f>
        <v>0</v>
      </c>
      <c r="H31" s="92"/>
      <c r="I31" s="41"/>
      <c r="J31" s="8"/>
    </row>
    <row r="32" spans="1:14" x14ac:dyDescent="0.25">
      <c r="A32" s="17" t="s">
        <v>60</v>
      </c>
      <c r="B32" s="88" t="s">
        <v>61</v>
      </c>
      <c r="C32" s="30" t="s">
        <v>10</v>
      </c>
      <c r="D32" s="10"/>
      <c r="E32" s="10"/>
      <c r="F32" s="10"/>
      <c r="G32" s="41"/>
      <c r="H32" s="41"/>
      <c r="I32" s="41"/>
      <c r="J32" s="8"/>
    </row>
    <row r="33" spans="1:13" s="6" customFormat="1" x14ac:dyDescent="0.25">
      <c r="A33" s="134">
        <v>1</v>
      </c>
      <c r="B33" s="48" t="s">
        <v>8</v>
      </c>
      <c r="C33" s="30" t="s">
        <v>10</v>
      </c>
      <c r="D33" s="80">
        <f>D38+D51+D55++D60+D63+D67+D80+D95</f>
        <v>2407.1999999999998</v>
      </c>
      <c r="E33" s="80">
        <f>E38+E51+E55++E60+E63+E67+E80+E95</f>
        <v>2589.7999999999997</v>
      </c>
      <c r="F33" s="80">
        <f>F38+F51+F55++F60+F63+F67+F80+F95</f>
        <v>2603.6999999999998</v>
      </c>
      <c r="G33" s="84">
        <f>F33/E33*100</f>
        <v>100.53672098231523</v>
      </c>
      <c r="H33" s="80">
        <f>F33/D33*100</f>
        <v>108.1630109670987</v>
      </c>
      <c r="I33" s="9"/>
      <c r="J33" s="18"/>
      <c r="K33" s="7"/>
      <c r="M33" s="6">
        <f>+F33/E33</f>
        <v>1.0053672098231523</v>
      </c>
    </row>
    <row r="34" spans="1:13" s="6" customFormat="1" ht="15.75" customHeight="1" x14ac:dyDescent="0.25">
      <c r="A34" s="136"/>
      <c r="B34" s="48" t="s">
        <v>82</v>
      </c>
      <c r="C34" s="30" t="s">
        <v>10</v>
      </c>
      <c r="D34" s="11">
        <f>D38+D60+D63+D69+D71+D55+D77+D78+D95</f>
        <v>815.5</v>
      </c>
      <c r="E34" s="11">
        <f>E38+E60+E63+E69+E71+E55+E77+E78+E95</f>
        <v>898.6</v>
      </c>
      <c r="F34" s="11">
        <f>F38+F60+F63+F69+F71+F55+F77+F78+F95</f>
        <v>947.90000000000009</v>
      </c>
      <c r="G34" s="84">
        <f>F34/E34*100</f>
        <v>105.4863120409526</v>
      </c>
      <c r="H34" s="80">
        <f>F34/D34*100</f>
        <v>116.23543838136115</v>
      </c>
      <c r="I34" s="80"/>
      <c r="J34" s="18"/>
    </row>
    <row r="35" spans="1:13" s="6" customFormat="1" ht="26.25" x14ac:dyDescent="0.25">
      <c r="A35" s="136"/>
      <c r="B35" s="52" t="s">
        <v>9</v>
      </c>
      <c r="C35" s="28" t="s">
        <v>11</v>
      </c>
      <c r="D35" s="81">
        <f>D41+D54</f>
        <v>1458.8600000000001</v>
      </c>
      <c r="E35" s="81">
        <f t="shared" ref="E35:F35" si="0">E41+E54</f>
        <v>1445.19</v>
      </c>
      <c r="F35" s="81">
        <f t="shared" si="0"/>
        <v>1445.19</v>
      </c>
      <c r="G35" s="81">
        <f t="shared" ref="G35:G59" si="1">F35/E35*100</f>
        <v>100</v>
      </c>
      <c r="H35" s="83">
        <f t="shared" ref="H35:H55" si="2">F35/D35*100</f>
        <v>99.062966974212742</v>
      </c>
      <c r="I35" s="81"/>
      <c r="J35" s="18"/>
    </row>
    <row r="36" spans="1:13" s="6" customFormat="1" x14ac:dyDescent="0.25">
      <c r="A36" s="136"/>
      <c r="B36" s="45" t="s">
        <v>83</v>
      </c>
      <c r="C36" s="30" t="s">
        <v>10</v>
      </c>
      <c r="D36" s="80">
        <f>D42</f>
        <v>113</v>
      </c>
      <c r="E36" s="80">
        <f>E42</f>
        <v>113</v>
      </c>
      <c r="F36" s="80">
        <f>F42</f>
        <v>113</v>
      </c>
      <c r="G36" s="80">
        <f t="shared" si="1"/>
        <v>100</v>
      </c>
      <c r="H36" s="80">
        <f t="shared" si="2"/>
        <v>100</v>
      </c>
      <c r="I36" s="80">
        <f>I42</f>
        <v>113</v>
      </c>
      <c r="J36" s="18"/>
    </row>
    <row r="37" spans="1:13" s="6" customFormat="1" x14ac:dyDescent="0.25">
      <c r="A37" s="135"/>
      <c r="B37" s="45" t="s">
        <v>84</v>
      </c>
      <c r="C37" s="30" t="s">
        <v>10</v>
      </c>
      <c r="D37" s="80">
        <f>D45+D48</f>
        <v>261</v>
      </c>
      <c r="E37" s="80">
        <f>E45+E48</f>
        <v>258</v>
      </c>
      <c r="F37" s="80">
        <f>F45+F48</f>
        <v>258</v>
      </c>
      <c r="G37" s="80">
        <f t="shared" si="1"/>
        <v>100</v>
      </c>
      <c r="H37" s="80">
        <f t="shared" si="2"/>
        <v>98.850574712643677</v>
      </c>
      <c r="I37" s="80">
        <f>I45+I48</f>
        <v>258</v>
      </c>
      <c r="J37" s="18"/>
    </row>
    <row r="38" spans="1:13" s="6" customFormat="1" x14ac:dyDescent="0.25">
      <c r="A38" s="16">
        <v>2</v>
      </c>
      <c r="B38" s="45" t="s">
        <v>62</v>
      </c>
      <c r="C38" s="30" t="s">
        <v>10</v>
      </c>
      <c r="D38" s="9">
        <f>D39+D60</f>
        <v>379</v>
      </c>
      <c r="E38" s="9">
        <f>E39+E60</f>
        <v>376</v>
      </c>
      <c r="F38" s="9">
        <f>F39+F60</f>
        <v>376</v>
      </c>
      <c r="G38" s="80">
        <f t="shared" si="1"/>
        <v>100</v>
      </c>
      <c r="H38" s="80">
        <f t="shared" si="2"/>
        <v>99.208443271767806</v>
      </c>
      <c r="I38" s="9">
        <f>I39+I51+I55+I60+I63</f>
        <v>704</v>
      </c>
      <c r="J38" s="18"/>
    </row>
    <row r="39" spans="1:13" x14ac:dyDescent="0.25">
      <c r="A39" s="127" t="s">
        <v>92</v>
      </c>
      <c r="B39" s="45" t="s">
        <v>87</v>
      </c>
      <c r="C39" s="29" t="s">
        <v>10</v>
      </c>
      <c r="D39" s="9">
        <f>D42+D45+D48</f>
        <v>374</v>
      </c>
      <c r="E39" s="9">
        <f>E42+E45+E48</f>
        <v>371</v>
      </c>
      <c r="F39" s="9">
        <f>F42+F45+F48</f>
        <v>371</v>
      </c>
      <c r="G39" s="80">
        <f t="shared" si="1"/>
        <v>100</v>
      </c>
      <c r="H39" s="80">
        <f t="shared" si="2"/>
        <v>99.197860962566835</v>
      </c>
      <c r="I39" s="9">
        <f>I42+I45+I48</f>
        <v>371</v>
      </c>
      <c r="J39" s="8"/>
    </row>
    <row r="40" spans="1:13" x14ac:dyDescent="0.25">
      <c r="A40" s="128"/>
      <c r="B40" s="47" t="s">
        <v>85</v>
      </c>
      <c r="C40" s="29" t="s">
        <v>12</v>
      </c>
      <c r="D40" s="51">
        <v>38.9</v>
      </c>
      <c r="E40" s="51">
        <v>38.9</v>
      </c>
      <c r="F40" s="51">
        <v>38.9</v>
      </c>
      <c r="G40" s="41">
        <f t="shared" si="1"/>
        <v>100</v>
      </c>
      <c r="H40" s="41">
        <f t="shared" si="2"/>
        <v>100</v>
      </c>
      <c r="I40" s="41">
        <v>40</v>
      </c>
      <c r="J40" s="8"/>
    </row>
    <row r="41" spans="1:13" x14ac:dyDescent="0.25">
      <c r="A41" s="129"/>
      <c r="B41" s="47" t="s">
        <v>86</v>
      </c>
      <c r="C41" s="29" t="s">
        <v>11</v>
      </c>
      <c r="D41" s="51">
        <f>(D39*D40)/10</f>
        <v>1454.8600000000001</v>
      </c>
      <c r="E41" s="51">
        <f>E39*E40/10</f>
        <v>1443.19</v>
      </c>
      <c r="F41" s="51">
        <f>(F39*F40)/10</f>
        <v>1443.19</v>
      </c>
      <c r="G41" s="41">
        <f t="shared" si="1"/>
        <v>100</v>
      </c>
      <c r="H41" s="41">
        <f t="shared" si="2"/>
        <v>99.197860962566835</v>
      </c>
      <c r="I41" s="41">
        <f>+(I40*I39)/10</f>
        <v>1484</v>
      </c>
      <c r="J41" s="8"/>
    </row>
    <row r="42" spans="1:13" x14ac:dyDescent="0.25">
      <c r="A42" s="127" t="s">
        <v>4</v>
      </c>
      <c r="B42" s="45" t="s">
        <v>88</v>
      </c>
      <c r="C42" s="29" t="s">
        <v>10</v>
      </c>
      <c r="D42" s="9">
        <v>113</v>
      </c>
      <c r="E42" s="9">
        <v>113</v>
      </c>
      <c r="F42" s="9">
        <v>113</v>
      </c>
      <c r="G42" s="80">
        <f t="shared" si="1"/>
        <v>100</v>
      </c>
      <c r="H42" s="80">
        <f t="shared" si="2"/>
        <v>100</v>
      </c>
      <c r="I42" s="9">
        <v>113</v>
      </c>
      <c r="J42" s="8"/>
    </row>
    <row r="43" spans="1:13" x14ac:dyDescent="0.25">
      <c r="A43" s="128"/>
      <c r="B43" s="47" t="s">
        <v>85</v>
      </c>
      <c r="C43" s="29" t="s">
        <v>12</v>
      </c>
      <c r="D43" s="51">
        <v>43</v>
      </c>
      <c r="E43" s="51">
        <v>45</v>
      </c>
      <c r="F43" s="51">
        <v>35</v>
      </c>
      <c r="G43" s="41">
        <f t="shared" si="1"/>
        <v>77.777777777777786</v>
      </c>
      <c r="H43" s="41">
        <f t="shared" si="2"/>
        <v>81.395348837209298</v>
      </c>
      <c r="I43" s="51"/>
      <c r="J43" s="8"/>
    </row>
    <row r="44" spans="1:13" x14ac:dyDescent="0.25">
      <c r="A44" s="129"/>
      <c r="B44" s="47" t="s">
        <v>86</v>
      </c>
      <c r="C44" s="29" t="s">
        <v>11</v>
      </c>
      <c r="D44" s="51">
        <f>D42*D43/10</f>
        <v>485.9</v>
      </c>
      <c r="E44" s="51">
        <f>E42*E43/10</f>
        <v>508.5</v>
      </c>
      <c r="F44" s="51">
        <f>F42*F43/10</f>
        <v>395.5</v>
      </c>
      <c r="G44" s="41">
        <f t="shared" si="1"/>
        <v>77.777777777777786</v>
      </c>
      <c r="H44" s="41">
        <f t="shared" si="2"/>
        <v>81.395348837209298</v>
      </c>
      <c r="I44" s="51"/>
      <c r="J44" s="8"/>
    </row>
    <row r="45" spans="1:13" x14ac:dyDescent="0.25">
      <c r="A45" s="127" t="s">
        <v>5</v>
      </c>
      <c r="B45" s="45" t="s">
        <v>89</v>
      </c>
      <c r="C45" s="29" t="s">
        <v>10</v>
      </c>
      <c r="D45" s="9">
        <v>200</v>
      </c>
      <c r="E45" s="9">
        <v>243</v>
      </c>
      <c r="F45" s="9">
        <v>243</v>
      </c>
      <c r="G45" s="41">
        <f t="shared" si="1"/>
        <v>100</v>
      </c>
      <c r="H45" s="41">
        <f t="shared" si="2"/>
        <v>121.50000000000001</v>
      </c>
      <c r="I45" s="9">
        <v>243</v>
      </c>
      <c r="J45" s="8"/>
    </row>
    <row r="46" spans="1:13" x14ac:dyDescent="0.25">
      <c r="A46" s="128"/>
      <c r="B46" s="47" t="s">
        <v>85</v>
      </c>
      <c r="C46" s="29" t="s">
        <v>12</v>
      </c>
      <c r="D46" s="51">
        <v>35</v>
      </c>
      <c r="E46" s="51">
        <v>35</v>
      </c>
      <c r="F46" s="51">
        <v>35</v>
      </c>
      <c r="G46" s="41">
        <f t="shared" si="1"/>
        <v>100</v>
      </c>
      <c r="H46" s="41">
        <f t="shared" si="2"/>
        <v>100</v>
      </c>
      <c r="I46" s="51"/>
      <c r="J46" s="8"/>
    </row>
    <row r="47" spans="1:13" x14ac:dyDescent="0.25">
      <c r="A47" s="129"/>
      <c r="B47" s="47" t="s">
        <v>86</v>
      </c>
      <c r="C47" s="29" t="s">
        <v>11</v>
      </c>
      <c r="D47" s="51">
        <f>D46*D45/10</f>
        <v>700</v>
      </c>
      <c r="E47" s="51">
        <f>E46*E45/10</f>
        <v>850.5</v>
      </c>
      <c r="F47" s="51">
        <f>F46*F45/10</f>
        <v>850.5</v>
      </c>
      <c r="G47" s="41">
        <f t="shared" si="1"/>
        <v>100</v>
      </c>
      <c r="H47" s="41">
        <f t="shared" si="2"/>
        <v>121.50000000000001</v>
      </c>
      <c r="I47" s="51"/>
      <c r="J47" s="8"/>
    </row>
    <row r="48" spans="1:13" x14ac:dyDescent="0.25">
      <c r="A48" s="127" t="s">
        <v>93</v>
      </c>
      <c r="B48" s="49" t="s">
        <v>91</v>
      </c>
      <c r="C48" s="29" t="s">
        <v>10</v>
      </c>
      <c r="D48" s="9">
        <v>61</v>
      </c>
      <c r="E48" s="9">
        <v>15</v>
      </c>
      <c r="F48" s="9">
        <v>15</v>
      </c>
      <c r="G48" s="80">
        <f t="shared" si="1"/>
        <v>100</v>
      </c>
      <c r="H48" s="80">
        <f t="shared" si="2"/>
        <v>24.590163934426229</v>
      </c>
      <c r="I48" s="9">
        <v>15</v>
      </c>
      <c r="J48" s="8"/>
    </row>
    <row r="49" spans="1:16" x14ac:dyDescent="0.25">
      <c r="A49" s="128"/>
      <c r="B49" s="47" t="s">
        <v>85</v>
      </c>
      <c r="C49" s="29" t="s">
        <v>12</v>
      </c>
      <c r="D49" s="51">
        <v>35</v>
      </c>
      <c r="E49" s="51">
        <v>40</v>
      </c>
      <c r="F49" s="51">
        <v>40</v>
      </c>
      <c r="G49" s="41">
        <f t="shared" si="1"/>
        <v>100</v>
      </c>
      <c r="H49" s="41">
        <f t="shared" si="2"/>
        <v>114.28571428571428</v>
      </c>
      <c r="I49" s="51"/>
      <c r="J49" s="8"/>
    </row>
    <row r="50" spans="1:16" x14ac:dyDescent="0.25">
      <c r="A50" s="129"/>
      <c r="B50" s="47" t="s">
        <v>86</v>
      </c>
      <c r="C50" s="29" t="s">
        <v>11</v>
      </c>
      <c r="D50" s="51">
        <f>D48*D49/10</f>
        <v>213.5</v>
      </c>
      <c r="E50" s="51">
        <f>E48*E49/10</f>
        <v>60</v>
      </c>
      <c r="F50" s="51">
        <f>F48*F49/10</f>
        <v>60</v>
      </c>
      <c r="G50" s="41">
        <f t="shared" si="1"/>
        <v>100</v>
      </c>
      <c r="H50" s="41">
        <f t="shared" si="2"/>
        <v>28.103044496487119</v>
      </c>
      <c r="I50" s="51"/>
      <c r="J50" s="8"/>
    </row>
    <row r="51" spans="1:16" x14ac:dyDescent="0.25">
      <c r="A51" s="127" t="s">
        <v>94</v>
      </c>
      <c r="B51" s="45" t="s">
        <v>90</v>
      </c>
      <c r="C51" s="29" t="s">
        <v>10</v>
      </c>
      <c r="D51" s="9">
        <v>2</v>
      </c>
      <c r="E51" s="9">
        <v>1</v>
      </c>
      <c r="F51" s="9">
        <v>1</v>
      </c>
      <c r="G51" s="80">
        <f t="shared" si="1"/>
        <v>100</v>
      </c>
      <c r="H51" s="80">
        <f t="shared" si="2"/>
        <v>50</v>
      </c>
      <c r="I51" s="9">
        <v>1</v>
      </c>
      <c r="J51" s="8"/>
      <c r="N51" s="1">
        <v>372</v>
      </c>
    </row>
    <row r="52" spans="1:16" x14ac:dyDescent="0.25">
      <c r="A52" s="128"/>
      <c r="B52" s="50" t="s">
        <v>13</v>
      </c>
      <c r="C52" s="31" t="s">
        <v>10</v>
      </c>
      <c r="D52" s="51">
        <v>2</v>
      </c>
      <c r="E52" s="51">
        <v>1</v>
      </c>
      <c r="F52" s="51">
        <v>1</v>
      </c>
      <c r="G52" s="41">
        <f t="shared" si="1"/>
        <v>100</v>
      </c>
      <c r="H52" s="41">
        <f t="shared" si="2"/>
        <v>50</v>
      </c>
      <c r="I52" s="51"/>
      <c r="J52" s="8"/>
      <c r="N52" s="1">
        <v>318</v>
      </c>
      <c r="O52" s="1">
        <v>305</v>
      </c>
      <c r="P52" s="1">
        <f>+N52/O52</f>
        <v>1.042622950819672</v>
      </c>
    </row>
    <row r="53" spans="1:16" x14ac:dyDescent="0.25">
      <c r="A53" s="128"/>
      <c r="B53" s="48" t="s">
        <v>51</v>
      </c>
      <c r="C53" s="31" t="s">
        <v>12</v>
      </c>
      <c r="D53" s="51">
        <v>20</v>
      </c>
      <c r="E53" s="51">
        <v>20</v>
      </c>
      <c r="F53" s="51">
        <v>20</v>
      </c>
      <c r="G53" s="41">
        <f t="shared" si="1"/>
        <v>100</v>
      </c>
      <c r="H53" s="41">
        <f t="shared" si="2"/>
        <v>100</v>
      </c>
      <c r="I53" s="51"/>
      <c r="J53" s="8"/>
      <c r="N53" s="1">
        <v>5</v>
      </c>
    </row>
    <row r="54" spans="1:16" x14ac:dyDescent="0.25">
      <c r="A54" s="129"/>
      <c r="B54" s="48" t="s">
        <v>50</v>
      </c>
      <c r="C54" s="29" t="s">
        <v>11</v>
      </c>
      <c r="D54" s="51">
        <f>D52*D53/10</f>
        <v>4</v>
      </c>
      <c r="E54" s="51">
        <f t="shared" ref="E54:F54" si="3">E52*E53/10</f>
        <v>2</v>
      </c>
      <c r="F54" s="51">
        <f t="shared" si="3"/>
        <v>2</v>
      </c>
      <c r="G54" s="41">
        <f t="shared" si="1"/>
        <v>100</v>
      </c>
      <c r="H54" s="41">
        <f t="shared" si="2"/>
        <v>50</v>
      </c>
      <c r="I54" s="51"/>
      <c r="J54" s="8"/>
      <c r="N54" s="1">
        <v>10</v>
      </c>
    </row>
    <row r="55" spans="1:16" s="6" customFormat="1" x14ac:dyDescent="0.25">
      <c r="A55" s="134">
        <v>3</v>
      </c>
      <c r="B55" s="45" t="s">
        <v>14</v>
      </c>
      <c r="C55" s="30" t="s">
        <v>10</v>
      </c>
      <c r="D55" s="9">
        <f>SUM(D56:D57)</f>
        <v>303</v>
      </c>
      <c r="E55" s="9">
        <f>SUM(E56:E57)</f>
        <v>303</v>
      </c>
      <c r="F55" s="9">
        <f>SUM(F56:F57)</f>
        <v>303</v>
      </c>
      <c r="G55" s="80">
        <f t="shared" si="1"/>
        <v>100</v>
      </c>
      <c r="H55" s="80">
        <f t="shared" si="2"/>
        <v>100</v>
      </c>
      <c r="I55" s="9">
        <f>I56+I57</f>
        <v>303</v>
      </c>
      <c r="J55" s="18"/>
      <c r="N55" s="6">
        <v>43</v>
      </c>
    </row>
    <row r="56" spans="1:16" x14ac:dyDescent="0.25">
      <c r="A56" s="136"/>
      <c r="B56" s="48" t="s">
        <v>15</v>
      </c>
      <c r="C56" s="29" t="s">
        <v>10</v>
      </c>
      <c r="D56" s="51">
        <v>3</v>
      </c>
      <c r="E56" s="51">
        <v>3</v>
      </c>
      <c r="F56" s="51">
        <v>3</v>
      </c>
      <c r="G56" s="41">
        <f t="shared" si="1"/>
        <v>100</v>
      </c>
      <c r="H56" s="80"/>
      <c r="I56" s="51">
        <v>3</v>
      </c>
      <c r="J56" s="8"/>
      <c r="N56" s="1">
        <v>7</v>
      </c>
    </row>
    <row r="57" spans="1:16" x14ac:dyDescent="0.25">
      <c r="A57" s="136"/>
      <c r="B57" s="48" t="s">
        <v>16</v>
      </c>
      <c r="C57" s="29" t="s">
        <v>10</v>
      </c>
      <c r="D57" s="51">
        <v>300</v>
      </c>
      <c r="E57" s="51">
        <v>300</v>
      </c>
      <c r="F57" s="51">
        <v>300</v>
      </c>
      <c r="G57" s="41">
        <f t="shared" si="1"/>
        <v>100</v>
      </c>
      <c r="H57" s="41">
        <f>F57/D57*100</f>
        <v>100</v>
      </c>
      <c r="I57" s="51">
        <v>300</v>
      </c>
      <c r="J57" s="8"/>
      <c r="N57" s="1">
        <f>SUM(N51:N56)</f>
        <v>755</v>
      </c>
    </row>
    <row r="58" spans="1:16" x14ac:dyDescent="0.25">
      <c r="A58" s="136"/>
      <c r="B58" s="48" t="s">
        <v>17</v>
      </c>
      <c r="C58" s="29" t="s">
        <v>10</v>
      </c>
      <c r="D58" s="51">
        <v>300</v>
      </c>
      <c r="E58" s="51">
        <v>300</v>
      </c>
      <c r="F58" s="51">
        <v>300</v>
      </c>
      <c r="G58" s="41">
        <f t="shared" si="1"/>
        <v>100</v>
      </c>
      <c r="H58" s="41">
        <f>F58/D58*100</f>
        <v>100</v>
      </c>
      <c r="I58" s="51">
        <f>I57</f>
        <v>300</v>
      </c>
      <c r="J58" s="8"/>
    </row>
    <row r="59" spans="1:16" x14ac:dyDescent="0.25">
      <c r="A59" s="135"/>
      <c r="B59" s="48" t="s">
        <v>18</v>
      </c>
      <c r="C59" s="29" t="s">
        <v>36</v>
      </c>
      <c r="D59" s="51">
        <f>D58/D57*100</f>
        <v>100</v>
      </c>
      <c r="E59" s="51">
        <f>E58/E57*100</f>
        <v>100</v>
      </c>
      <c r="F59" s="51">
        <f>F58/F57*100</f>
        <v>100</v>
      </c>
      <c r="G59" s="41">
        <f t="shared" si="1"/>
        <v>100</v>
      </c>
      <c r="H59" s="41">
        <f>F59/D59*100</f>
        <v>100</v>
      </c>
      <c r="I59" s="51">
        <f>I58/I57*100</f>
        <v>100</v>
      </c>
      <c r="J59" s="8"/>
    </row>
    <row r="60" spans="1:16" s="6" customFormat="1" x14ac:dyDescent="0.25">
      <c r="A60" s="134">
        <v>4</v>
      </c>
      <c r="B60" s="45" t="s">
        <v>76</v>
      </c>
      <c r="C60" s="30" t="s">
        <v>10</v>
      </c>
      <c r="D60" s="9">
        <f>SUM(D61:D62)</f>
        <v>5</v>
      </c>
      <c r="E60" s="9">
        <f>SUM(E61:E62)</f>
        <v>5</v>
      </c>
      <c r="F60" s="9">
        <f>SUM(F61:F62)</f>
        <v>5</v>
      </c>
      <c r="G60" s="80">
        <f>F60/E60*100</f>
        <v>100</v>
      </c>
      <c r="H60" s="80">
        <f>F60/D60*100</f>
        <v>100</v>
      </c>
      <c r="I60" s="9">
        <f>SUM(I61:I62)</f>
        <v>5</v>
      </c>
      <c r="J60" s="18"/>
    </row>
    <row r="61" spans="1:16" x14ac:dyDescent="0.25">
      <c r="A61" s="136"/>
      <c r="B61" s="48" t="s">
        <v>22</v>
      </c>
      <c r="C61" s="29" t="s">
        <v>10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41">
        <v>0</v>
      </c>
      <c r="J61" s="8"/>
    </row>
    <row r="62" spans="1:16" x14ac:dyDescent="0.25">
      <c r="A62" s="135"/>
      <c r="B62" s="48" t="s">
        <v>23</v>
      </c>
      <c r="C62" s="29" t="s">
        <v>10</v>
      </c>
      <c r="D62" s="51">
        <v>5</v>
      </c>
      <c r="E62" s="51">
        <v>5</v>
      </c>
      <c r="F62" s="51">
        <v>5</v>
      </c>
      <c r="G62" s="41">
        <f t="shared" ref="G62:G72" si="4">F62/E62*100</f>
        <v>100</v>
      </c>
      <c r="H62" s="41">
        <f t="shared" ref="H62:H72" si="5">F62/D62*100</f>
        <v>100</v>
      </c>
      <c r="I62" s="41">
        <v>5</v>
      </c>
      <c r="J62" s="8"/>
    </row>
    <row r="63" spans="1:16" s="6" customFormat="1" ht="26.25" x14ac:dyDescent="0.25">
      <c r="A63" s="16">
        <v>5</v>
      </c>
      <c r="B63" s="46" t="s">
        <v>75</v>
      </c>
      <c r="C63" s="30" t="s">
        <v>10</v>
      </c>
      <c r="D63" s="9">
        <f>D64+D65</f>
        <v>10</v>
      </c>
      <c r="E63" s="9">
        <f>E64+E65</f>
        <v>17</v>
      </c>
      <c r="F63" s="9">
        <f>F64+F65</f>
        <v>12</v>
      </c>
      <c r="G63" s="41">
        <f t="shared" si="4"/>
        <v>70.588235294117652</v>
      </c>
      <c r="H63" s="41">
        <f t="shared" si="5"/>
        <v>120</v>
      </c>
      <c r="I63" s="9">
        <f>I64+I65</f>
        <v>24</v>
      </c>
      <c r="J63" s="18"/>
      <c r="L63" s="36"/>
      <c r="N63" s="37"/>
    </row>
    <row r="64" spans="1:16" x14ac:dyDescent="0.25">
      <c r="A64" s="24"/>
      <c r="B64" s="48" t="s">
        <v>19</v>
      </c>
      <c r="C64" s="29" t="s">
        <v>10</v>
      </c>
      <c r="D64" s="51">
        <v>5</v>
      </c>
      <c r="E64" s="51">
        <v>7</v>
      </c>
      <c r="F64" s="51">
        <v>2</v>
      </c>
      <c r="G64" s="41">
        <f t="shared" si="4"/>
        <v>28.571428571428569</v>
      </c>
      <c r="H64" s="41">
        <f t="shared" si="5"/>
        <v>40</v>
      </c>
      <c r="I64" s="41">
        <v>7</v>
      </c>
      <c r="J64" s="8"/>
    </row>
    <row r="65" spans="1:14" x14ac:dyDescent="0.25">
      <c r="A65" s="24"/>
      <c r="B65" s="48" t="s">
        <v>142</v>
      </c>
      <c r="C65" s="29" t="s">
        <v>10</v>
      </c>
      <c r="D65" s="10">
        <v>5</v>
      </c>
      <c r="E65" s="10">
        <v>10</v>
      </c>
      <c r="F65" s="10">
        <v>10</v>
      </c>
      <c r="G65" s="41"/>
      <c r="H65" s="41">
        <f t="shared" si="5"/>
        <v>200</v>
      </c>
      <c r="I65" s="41">
        <v>17</v>
      </c>
      <c r="J65" s="8"/>
    </row>
    <row r="66" spans="1:14" ht="26.25" x14ac:dyDescent="0.25">
      <c r="A66" s="24"/>
      <c r="B66" s="46" t="s">
        <v>149</v>
      </c>
      <c r="C66" s="29" t="s">
        <v>10</v>
      </c>
      <c r="D66" s="11">
        <v>0</v>
      </c>
      <c r="E66" s="11">
        <v>0</v>
      </c>
      <c r="F66" s="11">
        <v>0</v>
      </c>
      <c r="G66" s="41"/>
      <c r="H66" s="41"/>
      <c r="I66" s="41"/>
      <c r="J66" s="8"/>
    </row>
    <row r="67" spans="1:14" s="6" customFormat="1" x14ac:dyDescent="0.25">
      <c r="A67" s="16">
        <v>6</v>
      </c>
      <c r="B67" s="45" t="s">
        <v>95</v>
      </c>
      <c r="C67" s="30" t="s">
        <v>10</v>
      </c>
      <c r="D67" s="9">
        <f>D68+D70+D72+D74</f>
        <v>263.89999999999998</v>
      </c>
      <c r="E67" s="9">
        <f>E68+E70+E72+E74</f>
        <v>489.4</v>
      </c>
      <c r="F67" s="9">
        <f>F68+F70+F72+F74</f>
        <v>514.4</v>
      </c>
      <c r="G67" s="41">
        <f t="shared" si="4"/>
        <v>105.10829587249692</v>
      </c>
      <c r="H67" s="41">
        <f t="shared" si="5"/>
        <v>194.92231906025012</v>
      </c>
      <c r="I67" s="9">
        <f>I68+I70+I72+I74</f>
        <v>559.4</v>
      </c>
      <c r="J67" s="18"/>
    </row>
    <row r="68" spans="1:14" x14ac:dyDescent="0.25">
      <c r="A68" s="134" t="s">
        <v>96</v>
      </c>
      <c r="B68" s="47" t="s">
        <v>47</v>
      </c>
      <c r="C68" s="29" t="s">
        <v>10</v>
      </c>
      <c r="D68" s="51">
        <v>12</v>
      </c>
      <c r="E68" s="51">
        <v>25</v>
      </c>
      <c r="F68" s="51">
        <v>25</v>
      </c>
      <c r="G68" s="41">
        <f>F68/E68*100</f>
        <v>100</v>
      </c>
      <c r="H68" s="41">
        <f>F68/D68*100</f>
        <v>208.33333333333334</v>
      </c>
      <c r="I68" s="41">
        <v>40</v>
      </c>
      <c r="J68" s="8"/>
    </row>
    <row r="69" spans="1:14" x14ac:dyDescent="0.25">
      <c r="A69" s="135"/>
      <c r="B69" s="48" t="s">
        <v>46</v>
      </c>
      <c r="C69" s="29" t="s">
        <v>10</v>
      </c>
      <c r="D69" s="51">
        <v>3</v>
      </c>
      <c r="E69" s="51">
        <v>13</v>
      </c>
      <c r="F69" s="51">
        <v>13</v>
      </c>
      <c r="G69" s="41"/>
      <c r="H69" s="41">
        <f>F69/D69*100</f>
        <v>433.33333333333331</v>
      </c>
      <c r="I69" s="41">
        <v>15</v>
      </c>
      <c r="J69" s="8"/>
    </row>
    <row r="70" spans="1:14" x14ac:dyDescent="0.25">
      <c r="A70" s="134" t="s">
        <v>97</v>
      </c>
      <c r="B70" s="47" t="s">
        <v>48</v>
      </c>
      <c r="C70" s="29" t="s">
        <v>10</v>
      </c>
      <c r="D70" s="51">
        <v>227.5</v>
      </c>
      <c r="E70" s="51">
        <v>440</v>
      </c>
      <c r="F70" s="77">
        <f>+E70+E71</f>
        <v>465</v>
      </c>
      <c r="G70" s="41">
        <f t="shared" si="4"/>
        <v>105.68181818181819</v>
      </c>
      <c r="H70" s="41">
        <f t="shared" si="5"/>
        <v>204.39560439560438</v>
      </c>
      <c r="I70" s="41">
        <v>495</v>
      </c>
      <c r="J70" s="8"/>
      <c r="M70" s="53">
        <f>+E70+E71</f>
        <v>465</v>
      </c>
    </row>
    <row r="71" spans="1:14" x14ac:dyDescent="0.25">
      <c r="A71" s="135"/>
      <c r="B71" s="48" t="s">
        <v>46</v>
      </c>
      <c r="C71" s="29" t="s">
        <v>10</v>
      </c>
      <c r="D71" s="51">
        <v>30</v>
      </c>
      <c r="E71" s="51">
        <v>25</v>
      </c>
      <c r="F71" s="51">
        <v>61</v>
      </c>
      <c r="G71" s="41">
        <f>F71/E71*100</f>
        <v>244</v>
      </c>
      <c r="H71" s="41">
        <f t="shared" si="5"/>
        <v>203.33333333333331</v>
      </c>
      <c r="I71" s="41">
        <v>30</v>
      </c>
      <c r="J71" s="8"/>
      <c r="L71" s="53"/>
    </row>
    <row r="72" spans="1:14" x14ac:dyDescent="0.25">
      <c r="A72" s="134" t="s">
        <v>98</v>
      </c>
      <c r="B72" s="47" t="s">
        <v>49</v>
      </c>
      <c r="C72" s="29" t="s">
        <v>10</v>
      </c>
      <c r="D72" s="51">
        <v>12</v>
      </c>
      <c r="E72" s="51">
        <v>12</v>
      </c>
      <c r="F72" s="51">
        <v>12</v>
      </c>
      <c r="G72" s="41">
        <f t="shared" si="4"/>
        <v>100</v>
      </c>
      <c r="H72" s="41">
        <f t="shared" si="5"/>
        <v>100</v>
      </c>
      <c r="I72" s="41">
        <v>12</v>
      </c>
      <c r="J72" s="8"/>
    </row>
    <row r="73" spans="1:14" x14ac:dyDescent="0.25">
      <c r="A73" s="135"/>
      <c r="B73" s="48" t="s">
        <v>46</v>
      </c>
      <c r="C73" s="29" t="s">
        <v>10</v>
      </c>
      <c r="D73" s="51">
        <v>0</v>
      </c>
      <c r="E73" s="51">
        <v>0</v>
      </c>
      <c r="F73" s="51">
        <v>0</v>
      </c>
      <c r="G73" s="41">
        <v>0</v>
      </c>
      <c r="H73" s="41">
        <v>0</v>
      </c>
      <c r="I73" s="41">
        <v>0</v>
      </c>
      <c r="J73" s="8"/>
    </row>
    <row r="74" spans="1:14" x14ac:dyDescent="0.25">
      <c r="A74" s="134" t="s">
        <v>145</v>
      </c>
      <c r="B74" s="47" t="s">
        <v>146</v>
      </c>
      <c r="C74" s="29" t="s">
        <v>10</v>
      </c>
      <c r="D74" s="51">
        <v>12.4</v>
      </c>
      <c r="E74" s="51">
        <v>12.4</v>
      </c>
      <c r="F74" s="51">
        <v>12.4</v>
      </c>
      <c r="G74" s="41">
        <f>F74/E74*100</f>
        <v>100</v>
      </c>
      <c r="H74" s="41">
        <f>F74/D74*100</f>
        <v>100</v>
      </c>
      <c r="I74" s="41">
        <v>12.4</v>
      </c>
      <c r="J74" s="8"/>
    </row>
    <row r="75" spans="1:14" x14ac:dyDescent="0.25">
      <c r="A75" s="135"/>
      <c r="B75" s="48" t="s">
        <v>46</v>
      </c>
      <c r="C75" s="29" t="s">
        <v>10</v>
      </c>
      <c r="D75" s="51">
        <v>0</v>
      </c>
      <c r="E75" s="51">
        <v>0</v>
      </c>
      <c r="F75" s="51">
        <v>0</v>
      </c>
      <c r="G75" s="41">
        <v>0</v>
      </c>
      <c r="H75" s="41">
        <v>0</v>
      </c>
      <c r="I75" s="41">
        <v>0</v>
      </c>
      <c r="J75" s="8"/>
    </row>
    <row r="76" spans="1:14" x14ac:dyDescent="0.25">
      <c r="A76" s="21">
        <v>7</v>
      </c>
      <c r="B76" s="79" t="s">
        <v>99</v>
      </c>
      <c r="C76" s="29" t="s">
        <v>10</v>
      </c>
      <c r="D76" s="9">
        <f>D77+D78</f>
        <v>42</v>
      </c>
      <c r="E76" s="9">
        <f t="shared" ref="E76:F76" si="6">E77+E78</f>
        <v>62</v>
      </c>
      <c r="F76" s="9">
        <f t="shared" si="6"/>
        <v>74.400000000000006</v>
      </c>
      <c r="G76" s="41">
        <f>F76/E76*100</f>
        <v>120.00000000000001</v>
      </c>
      <c r="H76" s="41">
        <f>F76/D76*100</f>
        <v>177.14285714285717</v>
      </c>
      <c r="I76" s="80">
        <f>F76+I79</f>
        <v>86.4</v>
      </c>
      <c r="J76" s="8"/>
    </row>
    <row r="77" spans="1:14" x14ac:dyDescent="0.25">
      <c r="A77" s="85"/>
      <c r="B77" s="48" t="s">
        <v>100</v>
      </c>
      <c r="C77" s="38"/>
      <c r="D77" s="51">
        <v>2</v>
      </c>
      <c r="E77" s="51">
        <v>17</v>
      </c>
      <c r="F77" s="51">
        <v>21.2</v>
      </c>
      <c r="G77" s="41">
        <f>F77/E77*100</f>
        <v>124.70588235294117</v>
      </c>
      <c r="H77" s="41">
        <f>F77/D77*100</f>
        <v>1060</v>
      </c>
      <c r="I77" s="41"/>
      <c r="J77" s="8"/>
    </row>
    <row r="78" spans="1:14" x14ac:dyDescent="0.25">
      <c r="A78" s="127"/>
      <c r="B78" s="48" t="s">
        <v>143</v>
      </c>
      <c r="C78" s="38"/>
      <c r="D78" s="51">
        <v>40</v>
      </c>
      <c r="E78" s="51">
        <f>+D78+E79</f>
        <v>45</v>
      </c>
      <c r="F78" s="51">
        <f>+E78+F79</f>
        <v>53.2</v>
      </c>
      <c r="G78" s="41">
        <f>F78/E78*100</f>
        <v>118.22222222222223</v>
      </c>
      <c r="H78" s="41">
        <f>F78/D78*100</f>
        <v>133</v>
      </c>
      <c r="I78" s="41"/>
      <c r="J78" s="8"/>
      <c r="N78" s="40"/>
    </row>
    <row r="79" spans="1:14" x14ac:dyDescent="0.25">
      <c r="A79" s="129"/>
      <c r="B79" s="48" t="s">
        <v>46</v>
      </c>
      <c r="C79" s="38"/>
      <c r="D79" s="51">
        <v>0</v>
      </c>
      <c r="E79" s="51">
        <v>5</v>
      </c>
      <c r="F79" s="51">
        <v>8.1999999999999993</v>
      </c>
      <c r="G79" s="41">
        <f>+F79/E79*100</f>
        <v>164</v>
      </c>
      <c r="H79" s="41"/>
      <c r="I79" s="41">
        <v>12</v>
      </c>
      <c r="J79" s="8"/>
    </row>
    <row r="80" spans="1:14" x14ac:dyDescent="0.25">
      <c r="A80" s="22">
        <v>8</v>
      </c>
      <c r="B80" s="45" t="s">
        <v>101</v>
      </c>
      <c r="C80" s="29" t="s">
        <v>10</v>
      </c>
      <c r="D80" s="9">
        <v>1400.8</v>
      </c>
      <c r="E80" s="9">
        <v>1300.8</v>
      </c>
      <c r="F80" s="9">
        <f>E80+F82-F81+30</f>
        <v>1288.8</v>
      </c>
      <c r="G80" s="41">
        <f>F80/E80*100</f>
        <v>99.077490774907744</v>
      </c>
      <c r="H80" s="41">
        <f>F80/D80*100</f>
        <v>92.004568817818395</v>
      </c>
      <c r="I80" s="41">
        <v>1300.8</v>
      </c>
      <c r="J80" s="8"/>
    </row>
    <row r="81" spans="1:13" x14ac:dyDescent="0.25">
      <c r="A81" s="19" t="s">
        <v>4</v>
      </c>
      <c r="B81" s="47" t="s">
        <v>102</v>
      </c>
      <c r="C81" s="29" t="s">
        <v>10</v>
      </c>
      <c r="D81" s="51">
        <v>42</v>
      </c>
      <c r="E81" s="51">
        <v>100</v>
      </c>
      <c r="F81" s="51">
        <v>42</v>
      </c>
      <c r="G81" s="41">
        <f>F81/E81*100</f>
        <v>42</v>
      </c>
      <c r="H81" s="41">
        <f>F81/D81*100</f>
        <v>100</v>
      </c>
      <c r="I81" s="41">
        <v>15</v>
      </c>
      <c r="J81" s="8"/>
      <c r="M81" s="53"/>
    </row>
    <row r="82" spans="1:13" x14ac:dyDescent="0.25">
      <c r="A82" s="19" t="s">
        <v>5</v>
      </c>
      <c r="B82" s="47" t="s">
        <v>103</v>
      </c>
      <c r="C82" s="29" t="s">
        <v>10</v>
      </c>
      <c r="D82" s="51"/>
      <c r="E82" s="51"/>
      <c r="F82" s="51"/>
      <c r="G82" s="41"/>
      <c r="H82" s="41"/>
      <c r="I82" s="41"/>
      <c r="J82" s="8"/>
    </row>
    <row r="83" spans="1:13" s="6" customFormat="1" x14ac:dyDescent="0.25">
      <c r="A83" s="16" t="s">
        <v>64</v>
      </c>
      <c r="B83" s="45" t="s">
        <v>65</v>
      </c>
      <c r="C83" s="30"/>
      <c r="D83" s="9"/>
      <c r="E83" s="9"/>
      <c r="F83" s="9"/>
      <c r="G83" s="9"/>
      <c r="H83" s="9"/>
      <c r="I83" s="9"/>
      <c r="J83" s="18"/>
    </row>
    <row r="84" spans="1:13" s="6" customFormat="1" x14ac:dyDescent="0.25">
      <c r="A84" s="16"/>
      <c r="B84" s="45" t="s">
        <v>20</v>
      </c>
      <c r="C84" s="30" t="s">
        <v>37</v>
      </c>
      <c r="D84" s="11">
        <f>D85+D89+D90+D92+D93</f>
        <v>8227</v>
      </c>
      <c r="E84" s="11">
        <f>E85+E89+E90+E92+E93</f>
        <v>8466</v>
      </c>
      <c r="F84" s="11">
        <f>F85+F89+F90+F92+F93</f>
        <v>7581</v>
      </c>
      <c r="G84" s="9">
        <f>F84/E84*100</f>
        <v>89.546420978029758</v>
      </c>
      <c r="H84" s="9">
        <f>F84/D84*100</f>
        <v>92.147806004618943</v>
      </c>
      <c r="I84" s="11">
        <f>I85+I89+I90+I92+I93</f>
        <v>9006</v>
      </c>
      <c r="J84" s="18"/>
    </row>
    <row r="85" spans="1:13" x14ac:dyDescent="0.25">
      <c r="A85" s="127" t="s">
        <v>4</v>
      </c>
      <c r="B85" s="47" t="s">
        <v>104</v>
      </c>
      <c r="C85" s="29" t="s">
        <v>37</v>
      </c>
      <c r="D85" s="10">
        <v>1268</v>
      </c>
      <c r="E85" s="10">
        <v>1400</v>
      </c>
      <c r="F85" s="10">
        <v>1760</v>
      </c>
      <c r="G85" s="51">
        <f>F85/E85*100</f>
        <v>125.71428571428571</v>
      </c>
      <c r="H85" s="51">
        <f>F85/D85*100</f>
        <v>138.80126182965299</v>
      </c>
      <c r="I85" s="51">
        <v>1600</v>
      </c>
      <c r="J85" s="8"/>
      <c r="M85" s="13"/>
    </row>
    <row r="86" spans="1:13" x14ac:dyDescent="0.25">
      <c r="A86" s="128"/>
      <c r="B86" s="48" t="s">
        <v>105</v>
      </c>
      <c r="C86" s="29" t="s">
        <v>37</v>
      </c>
      <c r="D86" s="10"/>
      <c r="E86" s="10"/>
      <c r="F86" s="10"/>
      <c r="G86" s="51"/>
      <c r="H86" s="51"/>
      <c r="I86" s="51"/>
      <c r="J86" s="8"/>
    </row>
    <row r="87" spans="1:13" x14ac:dyDescent="0.25">
      <c r="A87" s="128"/>
      <c r="B87" s="48" t="s">
        <v>21</v>
      </c>
      <c r="C87" s="29"/>
      <c r="D87" s="10">
        <v>780</v>
      </c>
      <c r="E87" s="10">
        <v>900</v>
      </c>
      <c r="F87" s="10">
        <v>785</v>
      </c>
      <c r="G87" s="51">
        <f>F87/E87*100</f>
        <v>87.222222222222229</v>
      </c>
      <c r="H87" s="51">
        <f>F87/D87*100</f>
        <v>100.64102564102564</v>
      </c>
      <c r="I87" s="51">
        <v>900</v>
      </c>
      <c r="J87" s="8"/>
    </row>
    <row r="88" spans="1:13" x14ac:dyDescent="0.25">
      <c r="A88" s="129"/>
      <c r="B88" s="50" t="s">
        <v>24</v>
      </c>
      <c r="C88" s="31" t="s">
        <v>36</v>
      </c>
      <c r="D88" s="51">
        <f>D87/D85*100</f>
        <v>61.514195583596212</v>
      </c>
      <c r="E88" s="51">
        <f>E87/E85*100</f>
        <v>64.285714285714292</v>
      </c>
      <c r="F88" s="51">
        <f>F87/F85*100</f>
        <v>44.602272727272727</v>
      </c>
      <c r="G88" s="51">
        <f>F88/E88*100</f>
        <v>69.381313131313121</v>
      </c>
      <c r="H88" s="51">
        <f>F88/D88*100</f>
        <v>72.507284382284382</v>
      </c>
      <c r="I88" s="51">
        <f>I87/I85*100</f>
        <v>56.25</v>
      </c>
      <c r="J88" s="8"/>
    </row>
    <row r="89" spans="1:13" x14ac:dyDescent="0.25">
      <c r="A89" s="24" t="s">
        <v>5</v>
      </c>
      <c r="B89" s="48" t="s">
        <v>25</v>
      </c>
      <c r="C89" s="29" t="s">
        <v>37</v>
      </c>
      <c r="D89" s="75">
        <v>18</v>
      </c>
      <c r="E89" s="75">
        <v>25</v>
      </c>
      <c r="F89" s="75">
        <v>21</v>
      </c>
      <c r="G89" s="51">
        <f>F89/E89*100</f>
        <v>84</v>
      </c>
      <c r="H89" s="51">
        <f>F89/D89*100</f>
        <v>116.66666666666667</v>
      </c>
      <c r="I89" s="51">
        <f>+F89+5</f>
        <v>26</v>
      </c>
      <c r="J89" s="8"/>
    </row>
    <row r="90" spans="1:13" x14ac:dyDescent="0.25">
      <c r="A90" s="24" t="s">
        <v>93</v>
      </c>
      <c r="B90" s="48" t="s">
        <v>26</v>
      </c>
      <c r="C90" s="29" t="s">
        <v>37</v>
      </c>
      <c r="D90" s="75">
        <v>480</v>
      </c>
      <c r="E90" s="75">
        <v>520</v>
      </c>
      <c r="F90" s="75">
        <v>848</v>
      </c>
      <c r="G90" s="51">
        <f>F90/E90*100</f>
        <v>163.07692307692307</v>
      </c>
      <c r="H90" s="51">
        <f>F90/D90*100</f>
        <v>176.66666666666666</v>
      </c>
      <c r="I90" s="51">
        <v>900</v>
      </c>
      <c r="J90" s="8"/>
    </row>
    <row r="91" spans="1:13" x14ac:dyDescent="0.25">
      <c r="A91" s="24"/>
      <c r="B91" s="48" t="s">
        <v>106</v>
      </c>
      <c r="C91" s="29"/>
      <c r="D91" s="75"/>
      <c r="E91" s="75"/>
      <c r="F91" s="75"/>
      <c r="G91" s="51"/>
      <c r="H91" s="51"/>
      <c r="I91" s="51"/>
      <c r="J91" s="8"/>
    </row>
    <row r="92" spans="1:13" x14ac:dyDescent="0.25">
      <c r="A92" s="24" t="s">
        <v>107</v>
      </c>
      <c r="B92" s="48" t="s">
        <v>27</v>
      </c>
      <c r="C92" s="29" t="s">
        <v>37</v>
      </c>
      <c r="D92" s="75">
        <v>5960</v>
      </c>
      <c r="E92" s="75">
        <v>6020</v>
      </c>
      <c r="F92" s="75">
        <v>4528</v>
      </c>
      <c r="G92" s="51">
        <f t="shared" ref="G92:G99" si="7">F92/E92*100</f>
        <v>75.215946843853814</v>
      </c>
      <c r="H92" s="51">
        <f t="shared" ref="H92:H99" si="8">F92/D92*100</f>
        <v>75.973154362416111</v>
      </c>
      <c r="I92" s="51">
        <v>6000</v>
      </c>
      <c r="J92" s="8"/>
    </row>
    <row r="93" spans="1:13" x14ac:dyDescent="0.25">
      <c r="A93" s="24" t="s">
        <v>108</v>
      </c>
      <c r="B93" s="48" t="s">
        <v>28</v>
      </c>
      <c r="C93" s="29" t="s">
        <v>37</v>
      </c>
      <c r="D93" s="75">
        <v>501</v>
      </c>
      <c r="E93" s="75">
        <v>501</v>
      </c>
      <c r="F93" s="75">
        <v>424</v>
      </c>
      <c r="G93" s="51">
        <f t="shared" si="7"/>
        <v>84.63073852295409</v>
      </c>
      <c r="H93" s="51">
        <f t="shared" si="8"/>
        <v>84.63073852295409</v>
      </c>
      <c r="I93" s="51">
        <v>480</v>
      </c>
      <c r="J93" s="8"/>
    </row>
    <row r="94" spans="1:13" x14ac:dyDescent="0.25">
      <c r="A94" s="16" t="s">
        <v>66</v>
      </c>
      <c r="B94" s="45" t="s">
        <v>109</v>
      </c>
      <c r="C94" s="29" t="s">
        <v>36</v>
      </c>
      <c r="D94" s="9">
        <v>95</v>
      </c>
      <c r="E94" s="9">
        <v>100</v>
      </c>
      <c r="F94" s="9">
        <v>95</v>
      </c>
      <c r="G94" s="51">
        <f t="shared" si="7"/>
        <v>95</v>
      </c>
      <c r="H94" s="51">
        <f t="shared" si="8"/>
        <v>100</v>
      </c>
      <c r="I94" s="51">
        <v>98</v>
      </c>
      <c r="J94" s="8"/>
    </row>
    <row r="95" spans="1:13" x14ac:dyDescent="0.25">
      <c r="A95" s="134" t="s">
        <v>148</v>
      </c>
      <c r="B95" s="45" t="s">
        <v>110</v>
      </c>
      <c r="C95" s="29" t="s">
        <v>10</v>
      </c>
      <c r="D95" s="82">
        <f>D96+D97</f>
        <v>43.5</v>
      </c>
      <c r="E95" s="82">
        <f t="shared" ref="E95:F95" si="9">E96+E97</f>
        <v>97.6</v>
      </c>
      <c r="F95" s="82">
        <f t="shared" si="9"/>
        <v>103.5</v>
      </c>
      <c r="G95" s="32">
        <f t="shared" si="7"/>
        <v>106.04508196721312</v>
      </c>
      <c r="H95" s="32">
        <f t="shared" si="8"/>
        <v>237.93103448275863</v>
      </c>
      <c r="I95" s="32">
        <v>65</v>
      </c>
      <c r="J95" s="8"/>
    </row>
    <row r="96" spans="1:13" s="111" customFormat="1" x14ac:dyDescent="0.25">
      <c r="A96" s="136"/>
      <c r="B96" s="107" t="s">
        <v>174</v>
      </c>
      <c r="C96" s="108" t="s">
        <v>10</v>
      </c>
      <c r="D96" s="113">
        <v>11.5</v>
      </c>
      <c r="E96" s="113">
        <v>68.2</v>
      </c>
      <c r="F96" s="113">
        <v>22.5</v>
      </c>
      <c r="G96" s="109">
        <f t="shared" si="7"/>
        <v>32.991202346041057</v>
      </c>
      <c r="H96" s="109">
        <f t="shared" si="8"/>
        <v>195.65217391304347</v>
      </c>
      <c r="I96" s="109">
        <v>65</v>
      </c>
      <c r="J96" s="110"/>
    </row>
    <row r="97" spans="1:15" s="111" customFormat="1" x14ac:dyDescent="0.25">
      <c r="A97" s="135"/>
      <c r="B97" s="107" t="s">
        <v>175</v>
      </c>
      <c r="C97" s="108" t="s">
        <v>10</v>
      </c>
      <c r="D97" s="113">
        <v>32</v>
      </c>
      <c r="E97" s="113">
        <v>29.4</v>
      </c>
      <c r="F97" s="113">
        <v>81</v>
      </c>
      <c r="G97" s="109">
        <f t="shared" si="7"/>
        <v>275.51020408163265</v>
      </c>
      <c r="H97" s="109">
        <f t="shared" si="8"/>
        <v>253.125</v>
      </c>
      <c r="I97" s="109">
        <v>65</v>
      </c>
      <c r="J97" s="110"/>
      <c r="O97" s="112"/>
    </row>
    <row r="98" spans="1:15" x14ac:dyDescent="0.25">
      <c r="A98" s="20" t="s">
        <v>67</v>
      </c>
      <c r="B98" s="54" t="s">
        <v>111</v>
      </c>
      <c r="C98" s="55" t="s">
        <v>36</v>
      </c>
      <c r="D98" s="56">
        <v>50</v>
      </c>
      <c r="E98" s="56">
        <v>50</v>
      </c>
      <c r="F98" s="56">
        <v>50</v>
      </c>
      <c r="G98" s="69">
        <f t="shared" si="7"/>
        <v>100</v>
      </c>
      <c r="H98" s="69">
        <f t="shared" si="8"/>
        <v>100</v>
      </c>
      <c r="I98" s="69"/>
      <c r="J98" s="70"/>
    </row>
    <row r="99" spans="1:15" x14ac:dyDescent="0.25">
      <c r="A99" s="21" t="s">
        <v>68</v>
      </c>
      <c r="B99" s="59" t="s">
        <v>112</v>
      </c>
      <c r="C99" s="60" t="s">
        <v>36</v>
      </c>
      <c r="D99" s="61">
        <v>100</v>
      </c>
      <c r="E99" s="61">
        <v>98</v>
      </c>
      <c r="F99" s="61">
        <v>100</v>
      </c>
      <c r="G99" s="71">
        <f t="shared" si="7"/>
        <v>102.04081632653062</v>
      </c>
      <c r="H99" s="71">
        <f t="shared" si="8"/>
        <v>100</v>
      </c>
      <c r="I99" s="71">
        <v>100</v>
      </c>
      <c r="J99" s="72"/>
    </row>
    <row r="100" spans="1:15" x14ac:dyDescent="0.25">
      <c r="A100" s="22" t="s">
        <v>69</v>
      </c>
      <c r="B100" s="57" t="s">
        <v>113</v>
      </c>
      <c r="C100" s="58" t="s">
        <v>116</v>
      </c>
      <c r="D100" s="73"/>
      <c r="E100" s="73"/>
      <c r="F100" s="73"/>
      <c r="G100" s="73"/>
      <c r="H100" s="73"/>
      <c r="I100" s="73"/>
      <c r="J100" s="74"/>
    </row>
    <row r="101" spans="1:15" x14ac:dyDescent="0.25">
      <c r="A101" s="134" t="s">
        <v>71</v>
      </c>
      <c r="B101" s="45" t="s">
        <v>114</v>
      </c>
      <c r="C101" s="29" t="s">
        <v>117</v>
      </c>
      <c r="D101" s="51"/>
      <c r="E101" s="51"/>
      <c r="F101" s="51"/>
      <c r="G101" s="51"/>
      <c r="H101" s="51"/>
      <c r="I101" s="51"/>
      <c r="J101" s="8"/>
    </row>
    <row r="102" spans="1:15" s="111" customFormat="1" x14ac:dyDescent="0.25">
      <c r="A102" s="135"/>
      <c r="B102" s="114" t="s">
        <v>115</v>
      </c>
      <c r="C102" s="108" t="s">
        <v>152</v>
      </c>
      <c r="D102" s="115">
        <v>6</v>
      </c>
      <c r="E102" s="115">
        <v>8</v>
      </c>
      <c r="F102" s="115">
        <v>7</v>
      </c>
      <c r="G102" s="115">
        <f>F102/E102*100</f>
        <v>87.5</v>
      </c>
      <c r="H102" s="115">
        <f>F102/D102*100</f>
        <v>116.66666666666667</v>
      </c>
      <c r="I102" s="115">
        <v>9</v>
      </c>
      <c r="J102" s="110"/>
    </row>
    <row r="103" spans="1:15" s="111" customFormat="1" x14ac:dyDescent="0.25">
      <c r="A103" s="138" t="s">
        <v>118</v>
      </c>
      <c r="B103" s="116" t="s">
        <v>119</v>
      </c>
      <c r="C103" s="108" t="s">
        <v>120</v>
      </c>
      <c r="D103" s="115">
        <v>1</v>
      </c>
      <c r="E103" s="115"/>
      <c r="F103" s="115"/>
      <c r="G103" s="115"/>
      <c r="H103" s="115">
        <f>F103/D103*100</f>
        <v>0</v>
      </c>
      <c r="I103" s="115"/>
      <c r="J103" s="110"/>
    </row>
    <row r="104" spans="1:15" s="111" customFormat="1" x14ac:dyDescent="0.25">
      <c r="A104" s="139"/>
      <c r="B104" s="116" t="s">
        <v>121</v>
      </c>
      <c r="C104" s="108" t="s">
        <v>122</v>
      </c>
      <c r="D104" s="115">
        <v>1</v>
      </c>
      <c r="E104" s="115"/>
      <c r="F104" s="115"/>
      <c r="G104" s="115"/>
      <c r="H104" s="115">
        <f>F104/D104*100</f>
        <v>0</v>
      </c>
      <c r="I104" s="115"/>
      <c r="J104" s="110"/>
    </row>
    <row r="105" spans="1:15" x14ac:dyDescent="0.25">
      <c r="A105" s="16" t="s">
        <v>123</v>
      </c>
      <c r="B105" s="45" t="s">
        <v>124</v>
      </c>
      <c r="C105" s="29"/>
      <c r="D105" s="51"/>
      <c r="E105" s="51"/>
      <c r="F105" s="51"/>
      <c r="G105" s="51"/>
      <c r="H105" s="51"/>
      <c r="I105" s="51"/>
      <c r="J105" s="8"/>
    </row>
    <row r="106" spans="1:15" x14ac:dyDescent="0.25">
      <c r="A106" s="127">
        <v>1</v>
      </c>
      <c r="B106" s="48" t="s">
        <v>125</v>
      </c>
      <c r="C106" s="29" t="s">
        <v>117</v>
      </c>
      <c r="D106" s="51">
        <v>1</v>
      </c>
      <c r="E106" s="51">
        <v>1</v>
      </c>
      <c r="F106" s="51">
        <v>1</v>
      </c>
      <c r="G106" s="75">
        <f>F106/E106*100</f>
        <v>100</v>
      </c>
      <c r="H106" s="75">
        <f>F106/D106*100</f>
        <v>100</v>
      </c>
      <c r="I106" s="75">
        <v>1</v>
      </c>
      <c r="J106" s="8"/>
    </row>
    <row r="107" spans="1:15" x14ac:dyDescent="0.25">
      <c r="A107" s="128"/>
      <c r="B107" s="48" t="s">
        <v>30</v>
      </c>
      <c r="C107" s="29" t="s">
        <v>39</v>
      </c>
      <c r="D107" s="75">
        <v>5</v>
      </c>
      <c r="E107" s="75">
        <v>5</v>
      </c>
      <c r="F107" s="75">
        <v>5</v>
      </c>
      <c r="G107" s="75">
        <f>F107/E107*100</f>
        <v>100</v>
      </c>
      <c r="H107" s="75">
        <f>F107/D107*100</f>
        <v>100</v>
      </c>
      <c r="I107" s="75">
        <v>5</v>
      </c>
      <c r="J107" s="8"/>
    </row>
    <row r="108" spans="1:15" x14ac:dyDescent="0.25">
      <c r="A108" s="128"/>
      <c r="B108" s="48" t="s">
        <v>29</v>
      </c>
      <c r="C108" s="29" t="s">
        <v>38</v>
      </c>
      <c r="D108" s="75">
        <v>1</v>
      </c>
      <c r="E108" s="75">
        <v>1</v>
      </c>
      <c r="F108" s="75">
        <v>1</v>
      </c>
      <c r="G108" s="75">
        <f>F108/E108*100</f>
        <v>100</v>
      </c>
      <c r="H108" s="75">
        <f>F108/D108*100</f>
        <v>100</v>
      </c>
      <c r="I108" s="75">
        <v>1</v>
      </c>
      <c r="J108" s="8"/>
    </row>
    <row r="109" spans="1:15" s="122" customFormat="1" ht="13.5" customHeight="1" x14ac:dyDescent="0.25">
      <c r="A109" s="129"/>
      <c r="B109" s="117" t="s">
        <v>126</v>
      </c>
      <c r="C109" s="118">
        <v>0</v>
      </c>
      <c r="D109" s="119">
        <v>1.44</v>
      </c>
      <c r="E109" s="119">
        <v>1.46</v>
      </c>
      <c r="F109" s="119">
        <v>1.46</v>
      </c>
      <c r="G109" s="120">
        <f>F109/E109*100</f>
        <v>100</v>
      </c>
      <c r="H109" s="120">
        <f>F109/D109*100</f>
        <v>101.38888888888889</v>
      </c>
      <c r="I109" s="121" t="s">
        <v>176</v>
      </c>
      <c r="J109" s="110"/>
    </row>
    <row r="110" spans="1:15" s="111" customFormat="1" x14ac:dyDescent="0.25">
      <c r="A110" s="123" t="s">
        <v>127</v>
      </c>
      <c r="B110" s="116" t="s">
        <v>128</v>
      </c>
      <c r="C110" s="108"/>
      <c r="D110" s="124"/>
      <c r="E110" s="124"/>
      <c r="F110" s="124"/>
      <c r="G110" s="124"/>
      <c r="H110" s="124"/>
      <c r="I110" s="124"/>
      <c r="J110" s="110"/>
    </row>
    <row r="111" spans="1:15" s="111" customFormat="1" x14ac:dyDescent="0.25">
      <c r="A111" s="125">
        <v>1</v>
      </c>
      <c r="B111" s="114" t="s">
        <v>129</v>
      </c>
      <c r="C111" s="108" t="s">
        <v>40</v>
      </c>
      <c r="D111" s="120">
        <v>894</v>
      </c>
      <c r="E111" s="120">
        <v>1000</v>
      </c>
      <c r="F111" s="120">
        <v>894</v>
      </c>
      <c r="G111" s="120">
        <f>F111/E111*100</f>
        <v>89.4</v>
      </c>
      <c r="H111" s="120">
        <f>F111/D111*100</f>
        <v>100</v>
      </c>
      <c r="I111" s="120">
        <v>1092</v>
      </c>
      <c r="J111" s="110"/>
    </row>
    <row r="112" spans="1:15" s="111" customFormat="1" x14ac:dyDescent="0.25">
      <c r="A112" s="125">
        <v>2</v>
      </c>
      <c r="B112" s="114" t="s">
        <v>31</v>
      </c>
      <c r="C112" s="108" t="s">
        <v>41</v>
      </c>
      <c r="D112" s="120">
        <v>5</v>
      </c>
      <c r="E112" s="120">
        <v>6</v>
      </c>
      <c r="F112" s="120">
        <v>5</v>
      </c>
      <c r="G112" s="120">
        <f>F112/E112*100</f>
        <v>83.333333333333343</v>
      </c>
      <c r="H112" s="120">
        <f>F112/D112*100</f>
        <v>100</v>
      </c>
      <c r="I112" s="120">
        <v>6</v>
      </c>
      <c r="J112" s="110"/>
    </row>
    <row r="113" spans="1:10" s="111" customFormat="1" x14ac:dyDescent="0.25">
      <c r="A113" s="125">
        <v>3</v>
      </c>
      <c r="B113" s="114" t="s">
        <v>32</v>
      </c>
      <c r="C113" s="108" t="s">
        <v>42</v>
      </c>
      <c r="D113" s="120">
        <v>0</v>
      </c>
      <c r="E113" s="120">
        <v>1</v>
      </c>
      <c r="F113" s="120">
        <v>0</v>
      </c>
      <c r="G113" s="120">
        <f>F113/E113*100</f>
        <v>0</v>
      </c>
      <c r="H113" s="120"/>
      <c r="I113" s="120">
        <v>1</v>
      </c>
      <c r="J113" s="110"/>
    </row>
    <row r="114" spans="1:10" x14ac:dyDescent="0.25">
      <c r="A114" s="16" t="s">
        <v>130</v>
      </c>
      <c r="B114" s="45" t="s">
        <v>72</v>
      </c>
      <c r="C114" s="29"/>
      <c r="D114" s="9"/>
      <c r="E114" s="9"/>
      <c r="F114" s="9"/>
      <c r="G114" s="75"/>
      <c r="H114" s="75"/>
      <c r="I114" s="75"/>
      <c r="J114" s="8"/>
    </row>
    <row r="115" spans="1:10" x14ac:dyDescent="0.25">
      <c r="A115" s="127">
        <v>1</v>
      </c>
      <c r="B115" s="45" t="s">
        <v>131</v>
      </c>
      <c r="C115" s="30" t="s">
        <v>43</v>
      </c>
      <c r="D115" s="11">
        <f>SUM(D116:D118)</f>
        <v>1461</v>
      </c>
      <c r="E115" s="11">
        <f>SUM(E116:E118)</f>
        <v>1499</v>
      </c>
      <c r="F115" s="11">
        <f>SUM(F116:F118)</f>
        <v>1526</v>
      </c>
      <c r="G115" s="39">
        <f t="shared" ref="G115:G124" si="10">F115/E115*100</f>
        <v>101.80120080053369</v>
      </c>
      <c r="H115" s="39">
        <f t="shared" ref="H115:H123" si="11">F115/D115*100</f>
        <v>104.44900752908966</v>
      </c>
      <c r="I115" s="39"/>
      <c r="J115" s="8"/>
    </row>
    <row r="116" spans="1:10" x14ac:dyDescent="0.25">
      <c r="A116" s="128"/>
      <c r="B116" s="48" t="s">
        <v>33</v>
      </c>
      <c r="C116" s="29" t="s">
        <v>43</v>
      </c>
      <c r="D116" s="10">
        <v>372</v>
      </c>
      <c r="E116" s="10">
        <v>370</v>
      </c>
      <c r="F116" s="10">
        <v>371</v>
      </c>
      <c r="G116" s="75">
        <f t="shared" si="10"/>
        <v>100.27027027027027</v>
      </c>
      <c r="H116" s="75">
        <f t="shared" si="11"/>
        <v>99.731182795698928</v>
      </c>
      <c r="I116" s="75"/>
      <c r="J116" s="8"/>
    </row>
    <row r="117" spans="1:10" x14ac:dyDescent="0.25">
      <c r="A117" s="128"/>
      <c r="B117" s="48" t="s">
        <v>34</v>
      </c>
      <c r="C117" s="29" t="s">
        <v>43</v>
      </c>
      <c r="D117" s="10">
        <v>671</v>
      </c>
      <c r="E117" s="10">
        <v>683</v>
      </c>
      <c r="F117" s="10">
        <v>714</v>
      </c>
      <c r="G117" s="75">
        <f t="shared" si="10"/>
        <v>104.53879941434847</v>
      </c>
      <c r="H117" s="75">
        <f t="shared" si="11"/>
        <v>106.40834575260804</v>
      </c>
      <c r="I117" s="75"/>
      <c r="J117" s="8"/>
    </row>
    <row r="118" spans="1:10" x14ac:dyDescent="0.25">
      <c r="A118" s="129"/>
      <c r="B118" s="48" t="s">
        <v>35</v>
      </c>
      <c r="C118" s="29" t="s">
        <v>43</v>
      </c>
      <c r="D118" s="10">
        <v>418</v>
      </c>
      <c r="E118" s="10">
        <v>446</v>
      </c>
      <c r="F118" s="10">
        <v>441</v>
      </c>
      <c r="G118" s="75">
        <f t="shared" si="10"/>
        <v>98.878923766816143</v>
      </c>
      <c r="H118" s="75">
        <f t="shared" si="11"/>
        <v>105.50239234449761</v>
      </c>
      <c r="I118" s="75">
        <v>430</v>
      </c>
      <c r="J118" s="8"/>
    </row>
    <row r="119" spans="1:10" x14ac:dyDescent="0.25">
      <c r="A119" s="127">
        <v>2</v>
      </c>
      <c r="B119" s="45" t="s">
        <v>73</v>
      </c>
      <c r="C119" s="30" t="s">
        <v>44</v>
      </c>
      <c r="D119" s="11">
        <f>SUM(D120:D122)</f>
        <v>48</v>
      </c>
      <c r="E119" s="39">
        <f>SUM(E120:E122)</f>
        <v>48</v>
      </c>
      <c r="F119" s="11">
        <f>SUM(F120:F122)</f>
        <v>48</v>
      </c>
      <c r="G119" s="39">
        <f t="shared" si="10"/>
        <v>100</v>
      </c>
      <c r="H119" s="39">
        <f t="shared" si="11"/>
        <v>100</v>
      </c>
      <c r="I119" s="11">
        <f>SUM(I120:I122)</f>
        <v>48</v>
      </c>
      <c r="J119" s="8"/>
    </row>
    <row r="120" spans="1:10" x14ac:dyDescent="0.25">
      <c r="A120" s="128"/>
      <c r="B120" s="48" t="s">
        <v>33</v>
      </c>
      <c r="C120" s="29" t="s">
        <v>44</v>
      </c>
      <c r="D120" s="10">
        <v>11</v>
      </c>
      <c r="E120" s="75">
        <v>11</v>
      </c>
      <c r="F120" s="10">
        <v>11</v>
      </c>
      <c r="G120" s="75">
        <f t="shared" si="10"/>
        <v>100</v>
      </c>
      <c r="H120" s="75">
        <f t="shared" si="11"/>
        <v>100</v>
      </c>
      <c r="I120" s="10">
        <v>11</v>
      </c>
      <c r="J120" s="8"/>
    </row>
    <row r="121" spans="1:10" x14ac:dyDescent="0.25">
      <c r="A121" s="128"/>
      <c r="B121" s="48" t="s">
        <v>34</v>
      </c>
      <c r="C121" s="29" t="s">
        <v>44</v>
      </c>
      <c r="D121" s="10">
        <v>25</v>
      </c>
      <c r="E121" s="75">
        <v>25</v>
      </c>
      <c r="F121" s="10">
        <v>25</v>
      </c>
      <c r="G121" s="75">
        <f t="shared" si="10"/>
        <v>100</v>
      </c>
      <c r="H121" s="75">
        <f t="shared" si="11"/>
        <v>100</v>
      </c>
      <c r="I121" s="10">
        <v>25</v>
      </c>
      <c r="J121" s="8"/>
    </row>
    <row r="122" spans="1:10" x14ac:dyDescent="0.25">
      <c r="A122" s="129"/>
      <c r="B122" s="48" t="s">
        <v>35</v>
      </c>
      <c r="C122" s="29" t="s">
        <v>44</v>
      </c>
      <c r="D122" s="10">
        <v>12</v>
      </c>
      <c r="E122" s="75">
        <v>12</v>
      </c>
      <c r="F122" s="10">
        <v>12</v>
      </c>
      <c r="G122" s="75">
        <f t="shared" si="10"/>
        <v>100</v>
      </c>
      <c r="H122" s="75">
        <f t="shared" si="11"/>
        <v>100</v>
      </c>
      <c r="I122" s="10">
        <v>12</v>
      </c>
      <c r="J122" s="8"/>
    </row>
    <row r="123" spans="1:10" x14ac:dyDescent="0.25">
      <c r="A123" s="19">
        <v>3</v>
      </c>
      <c r="B123" s="48" t="s">
        <v>70</v>
      </c>
      <c r="C123" s="29" t="s">
        <v>36</v>
      </c>
      <c r="D123" s="10">
        <v>100</v>
      </c>
      <c r="E123" s="10">
        <v>100</v>
      </c>
      <c r="F123" s="10">
        <v>100</v>
      </c>
      <c r="G123" s="75">
        <f t="shared" si="10"/>
        <v>100</v>
      </c>
      <c r="H123" s="75">
        <f t="shared" si="11"/>
        <v>100</v>
      </c>
      <c r="I123" s="75">
        <v>100</v>
      </c>
      <c r="J123" s="8"/>
    </row>
    <row r="124" spans="1:10" x14ac:dyDescent="0.25">
      <c r="A124" s="127">
        <v>4</v>
      </c>
      <c r="B124" s="48" t="s">
        <v>144</v>
      </c>
      <c r="C124" s="29" t="s">
        <v>74</v>
      </c>
      <c r="D124" s="10">
        <v>1</v>
      </c>
      <c r="E124" s="10">
        <v>1</v>
      </c>
      <c r="F124" s="10">
        <v>1</v>
      </c>
      <c r="G124" s="75">
        <f t="shared" si="10"/>
        <v>100</v>
      </c>
      <c r="H124" s="75"/>
      <c r="I124" s="75">
        <v>101</v>
      </c>
      <c r="J124" s="8"/>
    </row>
    <row r="125" spans="1:10" x14ac:dyDescent="0.25">
      <c r="A125" s="129"/>
      <c r="B125" s="48" t="s">
        <v>132</v>
      </c>
      <c r="C125" s="29" t="s">
        <v>74</v>
      </c>
      <c r="D125" s="10"/>
      <c r="E125" s="10"/>
      <c r="F125" s="10"/>
      <c r="G125" s="75"/>
      <c r="H125" s="75"/>
      <c r="I125" s="75"/>
      <c r="J125" s="8"/>
    </row>
    <row r="126" spans="1:10" x14ac:dyDescent="0.25">
      <c r="A126" s="23" t="s">
        <v>133</v>
      </c>
      <c r="B126" s="48" t="s">
        <v>134</v>
      </c>
      <c r="C126" s="29" t="s">
        <v>36</v>
      </c>
      <c r="D126" s="10">
        <v>95</v>
      </c>
      <c r="E126" s="10">
        <v>95</v>
      </c>
      <c r="F126" s="10">
        <v>95</v>
      </c>
      <c r="G126" s="75">
        <f>F126/E126*100</f>
        <v>100</v>
      </c>
      <c r="H126" s="75">
        <f>F126/D126*100</f>
        <v>100</v>
      </c>
      <c r="I126" s="75">
        <v>98</v>
      </c>
      <c r="J126" s="8"/>
    </row>
    <row r="127" spans="1:10" x14ac:dyDescent="0.25">
      <c r="A127" s="23" t="s">
        <v>135</v>
      </c>
      <c r="B127" s="48" t="s">
        <v>136</v>
      </c>
      <c r="C127" s="29" t="s">
        <v>36</v>
      </c>
      <c r="D127" s="76">
        <v>5</v>
      </c>
      <c r="E127" s="76">
        <v>5.6</v>
      </c>
      <c r="F127" s="76">
        <v>5.4</v>
      </c>
      <c r="G127" s="77">
        <f>F127/E127*100</f>
        <v>96.428571428571445</v>
      </c>
      <c r="H127" s="75">
        <f>F127/D127*100</f>
        <v>108</v>
      </c>
      <c r="I127" s="77">
        <v>5</v>
      </c>
      <c r="J127" s="8"/>
    </row>
    <row r="128" spans="1:10" x14ac:dyDescent="0.25">
      <c r="A128" s="23" t="s">
        <v>137</v>
      </c>
      <c r="B128" s="48" t="s">
        <v>138</v>
      </c>
      <c r="C128" s="29" t="s">
        <v>36</v>
      </c>
      <c r="D128" s="76">
        <v>50</v>
      </c>
      <c r="E128" s="76">
        <v>100</v>
      </c>
      <c r="F128" s="76">
        <v>130</v>
      </c>
      <c r="G128" s="77">
        <f>F128/E128*100</f>
        <v>130</v>
      </c>
      <c r="H128" s="75">
        <f>F128/D128*100</f>
        <v>260</v>
      </c>
      <c r="I128" s="75">
        <v>100</v>
      </c>
      <c r="J128" s="8"/>
    </row>
    <row r="129" spans="1:10" x14ac:dyDescent="0.25">
      <c r="A129" s="23" t="s">
        <v>140</v>
      </c>
      <c r="B129" s="48" t="s">
        <v>139</v>
      </c>
      <c r="C129" s="29" t="s">
        <v>141</v>
      </c>
      <c r="D129" s="10"/>
      <c r="E129" s="10"/>
      <c r="F129" s="10"/>
      <c r="G129" s="75"/>
      <c r="H129" s="75"/>
      <c r="I129" s="75"/>
      <c r="J129" s="8"/>
    </row>
    <row r="130" spans="1:10" x14ac:dyDescent="0.25">
      <c r="B130" s="25"/>
      <c r="C130" s="27"/>
      <c r="D130" s="2"/>
      <c r="E130" s="2"/>
      <c r="F130" s="12"/>
      <c r="G130" s="2"/>
      <c r="H130" s="2"/>
    </row>
  </sheetData>
  <mergeCells count="37">
    <mergeCell ref="A18:A23"/>
    <mergeCell ref="A78:A79"/>
    <mergeCell ref="A51:A54"/>
    <mergeCell ref="A55:A59"/>
    <mergeCell ref="A74:A75"/>
    <mergeCell ref="A124:A125"/>
    <mergeCell ref="A2:J2"/>
    <mergeCell ref="A3:J3"/>
    <mergeCell ref="A4:J4"/>
    <mergeCell ref="A6:A7"/>
    <mergeCell ref="J6:J7"/>
    <mergeCell ref="B6:B7"/>
    <mergeCell ref="C6:C7"/>
    <mergeCell ref="A24:A30"/>
    <mergeCell ref="D6:D7"/>
    <mergeCell ref="A119:A122"/>
    <mergeCell ref="A115:A118"/>
    <mergeCell ref="G6:G7"/>
    <mergeCell ref="A45:A47"/>
    <mergeCell ref="A48:A50"/>
    <mergeCell ref="A42:A44"/>
    <mergeCell ref="E6:F6"/>
    <mergeCell ref="A39:A41"/>
    <mergeCell ref="A106:A109"/>
    <mergeCell ref="I6:I7"/>
    <mergeCell ref="H6:H7"/>
    <mergeCell ref="A101:A102"/>
    <mergeCell ref="A60:A62"/>
    <mergeCell ref="A68:A69"/>
    <mergeCell ref="A70:A71"/>
    <mergeCell ref="A72:A73"/>
    <mergeCell ref="A85:A88"/>
    <mergeCell ref="A95:A97"/>
    <mergeCell ref="A33:A37"/>
    <mergeCell ref="A9:A12"/>
    <mergeCell ref="A13:A16"/>
    <mergeCell ref="A103:A104"/>
  </mergeCells>
  <phoneticPr fontId="9" type="noConversion"/>
  <pageMargins left="0.55118110236220474" right="0.31496062992125984" top="0.31496062992125984" bottom="0.35433070866141736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bieu 2</vt:lpstr>
      <vt:lpstr>Sheet1</vt:lpstr>
    </vt:vector>
  </TitlesOfParts>
  <Company>UBND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Pang</dc:creator>
  <cp:lastModifiedBy>Admin</cp:lastModifiedBy>
  <cp:lastPrinted>2023-11-16T02:39:43Z</cp:lastPrinted>
  <dcterms:created xsi:type="dcterms:W3CDTF">2012-11-02T09:20:50Z</dcterms:created>
  <dcterms:modified xsi:type="dcterms:W3CDTF">2023-11-20T02:31:27Z</dcterms:modified>
</cp:coreProperties>
</file>